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<sst xmlns="http://schemas.openxmlformats.org/spreadsheetml/2006/main" count="62" uniqueCount="21">
  <si>
    <t>Cannibal</t>
  </si>
  <si>
    <t>Short Sleeve</t>
  </si>
  <si>
    <t>Long sleeve</t>
  </si>
  <si>
    <t>Long Sleeve</t>
  </si>
  <si>
    <t>Long Sleeve Summer</t>
  </si>
  <si>
    <t>Long Sleeve Winter</t>
  </si>
  <si>
    <t>Total Design Cost</t>
  </si>
  <si>
    <t>Per item Design Cost</t>
  </si>
  <si>
    <t>Total cost</t>
  </si>
  <si>
    <t>Short sleeve</t>
  </si>
  <si>
    <t>Netti</t>
  </si>
  <si>
    <t>GST</t>
  </si>
  <si>
    <t xml:space="preserve"> </t>
  </si>
  <si>
    <t>Unit cost incl GST</t>
  </si>
  <si>
    <t>Unit cost incl GST + % of design cost</t>
  </si>
  <si>
    <t>Body Torque</t>
  </si>
  <si>
    <t>Jersey quotes from 3 manufacturers</t>
  </si>
  <si>
    <t>Hot Designs</t>
  </si>
  <si>
    <t>Skody</t>
  </si>
  <si>
    <t>Delivery Shipping</t>
  </si>
  <si>
    <t>Sublimination Delivery Shipping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</si>
</sst>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15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3" fontId="0" fillId="0" borderId="1" xfId="15" applyBorder="1" applyAlignment="1">
      <alignment wrapText="1"/>
    </xf>
    <xf numFmtId="43" fontId="0" fillId="0" borderId="0" xfId="0" applyNumberFormat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43" fontId="0" fillId="0" borderId="4" xfId="15" applyBorder="1" applyAlignment="1">
      <alignment wrapText="1"/>
    </xf>
    <xf numFmtId="43" fontId="0" fillId="0" borderId="3" xfId="15" applyBorder="1" applyAlignment="1">
      <alignment wrapText="1"/>
    </xf>
    <xf numFmtId="43" fontId="4" fillId="0" borderId="5" xfId="0" applyNumberFormat="1" applyFont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43" fontId="2" fillId="2" borderId="4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3" fontId="2" fillId="2" borderId="5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43" fontId="2" fillId="0" borderId="6" xfId="0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1" fillId="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43" fontId="0" fillId="0" borderId="10" xfId="15" applyBorder="1" applyAlignment="1">
      <alignment wrapText="1"/>
    </xf>
    <xf numFmtId="43" fontId="0" fillId="0" borderId="1" xfId="0" applyNumberFormat="1" applyBorder="1" applyAlignment="1">
      <alignment wrapText="1"/>
    </xf>
    <xf numFmtId="43" fontId="0" fillId="0" borderId="7" xfId="0" applyNumberFormat="1" applyBorder="1" applyAlignment="1">
      <alignment wrapText="1"/>
    </xf>
    <xf numFmtId="43" fontId="0" fillId="0" borderId="0" xfId="15" applyAlignment="1">
      <alignment/>
    </xf>
    <xf numFmtId="43" fontId="0" fillId="0" borderId="11" xfId="15" applyFont="1" applyBorder="1" applyAlignment="1">
      <alignment wrapText="1"/>
    </xf>
    <xf numFmtId="43" fontId="0" fillId="0" borderId="2" xfId="0" applyNumberFormat="1" applyBorder="1" applyAlignment="1">
      <alignment wrapText="1"/>
    </xf>
    <xf numFmtId="43" fontId="0" fillId="0" borderId="3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/>
    </xf>
    <xf numFmtId="43" fontId="0" fillId="0" borderId="0" xfId="15" applyBorder="1" applyAlignment="1">
      <alignment wrapText="1"/>
    </xf>
    <xf numFmtId="43" fontId="0" fillId="0" borderId="13" xfId="15" applyBorder="1" applyAlignment="1">
      <alignment wrapText="1"/>
    </xf>
    <xf numFmtId="43" fontId="0" fillId="0" borderId="14" xfId="15" applyFont="1" applyBorder="1" applyAlignment="1">
      <alignment wrapText="1"/>
    </xf>
    <xf numFmtId="43" fontId="2" fillId="2" borderId="13" xfId="0" applyNumberFormat="1" applyFont="1" applyFill="1" applyBorder="1" applyAlignment="1">
      <alignment wrapText="1"/>
    </xf>
    <xf numFmtId="43" fontId="2" fillId="2" borderId="0" xfId="0" applyNumberFormat="1" applyFont="1" applyFill="1" applyAlignment="1">
      <alignment wrapText="1"/>
    </xf>
    <xf numFmtId="43" fontId="2" fillId="2" borderId="2" xfId="0" applyNumberFormat="1" applyFont="1" applyFill="1" applyBorder="1" applyAlignment="1">
      <alignment wrapText="1"/>
    </xf>
    <xf numFmtId="43" fontId="2" fillId="2" borderId="1" xfId="0" applyNumberFormat="1" applyFont="1" applyFill="1" applyBorder="1" applyAlignment="1">
      <alignment wrapText="1"/>
    </xf>
    <xf numFmtId="43" fontId="2" fillId="2" borderId="3" xfId="0" applyNumberFormat="1" applyFont="1" applyFill="1" applyBorder="1" applyAlignment="1">
      <alignment wrapText="1"/>
    </xf>
    <xf numFmtId="43" fontId="0" fillId="0" borderId="17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28">
      <selection activeCell="J37" sqref="J37"/>
    </sheetView>
  </sheetViews>
  <sheetFormatPr defaultColWidth="9.140625" defaultRowHeight="12.75"/>
  <cols>
    <col min="1" max="1" width="17.421875" style="0" customWidth="1"/>
    <col min="2" max="2" width="8.28125" style="0" customWidth="1"/>
    <col min="3" max="3" width="8.7109375" style="0" customWidth="1"/>
    <col min="4" max="7" width="9.28125" style="0" bestFit="1" customWidth="1"/>
    <col min="9" max="9" width="7.28125" style="0" customWidth="1"/>
    <col min="10" max="10" width="9.28125" style="0" bestFit="1" customWidth="1"/>
    <col min="11" max="11" width="11.8515625" style="0" customWidth="1"/>
    <col min="12" max="13" width="9.28125" style="0" bestFit="1" customWidth="1"/>
    <col min="14" max="14" width="10.28125" style="0" bestFit="1" customWidth="1"/>
  </cols>
  <sheetData>
    <row r="1" spans="1:12" ht="12.75">
      <c r="A1" s="30" t="str">
        <f ca="1">CELL("FILENAME")</f>
        <v>F:\My Webs\Muggaccinos\Rides_Stuff\22_Sunday_rides\SSs\[3KOMsSunset_trk.xls]3KOMsSunset</v>
      </c>
      <c r="G1" s="4"/>
      <c r="J1" s="4"/>
      <c r="K1" s="48"/>
      <c r="L1" s="10"/>
    </row>
    <row r="2" spans="2:12" ht="20.25">
      <c r="B2" s="29" t="s">
        <v>16</v>
      </c>
      <c r="G2" s="4"/>
      <c r="J2" s="34"/>
      <c r="K2" s="49"/>
      <c r="L2" s="10"/>
    </row>
    <row r="3" spans="1:12" ht="12.75">
      <c r="A3" s="26">
        <v>50</v>
      </c>
      <c r="B3" s="26" t="s">
        <v>1</v>
      </c>
      <c r="C3" s="27"/>
      <c r="D3" s="26">
        <v>1.1</v>
      </c>
      <c r="E3" s="27" t="s">
        <v>11</v>
      </c>
      <c r="G3" s="4"/>
      <c r="J3" s="34"/>
      <c r="K3" s="49"/>
      <c r="L3" s="10"/>
    </row>
    <row r="4" spans="1:12" ht="12.75">
      <c r="A4" s="28">
        <v>25</v>
      </c>
      <c r="B4" s="26" t="s">
        <v>2</v>
      </c>
      <c r="C4" s="27"/>
      <c r="D4" s="26"/>
      <c r="E4" s="27"/>
      <c r="G4" s="4"/>
      <c r="J4" s="34"/>
      <c r="K4" s="49"/>
      <c r="L4" s="10"/>
    </row>
    <row r="5" spans="1:12" ht="12.75">
      <c r="A5" s="26">
        <f>SUM(A3:A4)</f>
        <v>75</v>
      </c>
      <c r="B5" s="26"/>
      <c r="C5" s="27"/>
      <c r="D5" s="26"/>
      <c r="E5" s="27"/>
      <c r="G5" s="4"/>
      <c r="J5" s="34"/>
      <c r="K5" s="49"/>
      <c r="L5" s="10"/>
    </row>
    <row r="6" spans="1:16" ht="39">
      <c r="A6" s="22" t="s">
        <v>0</v>
      </c>
      <c r="B6" s="1" t="s">
        <v>6</v>
      </c>
      <c r="C6" s="5" t="s">
        <v>7</v>
      </c>
      <c r="D6" s="1" t="s">
        <v>1</v>
      </c>
      <c r="E6" s="5"/>
      <c r="F6" s="1" t="s">
        <v>4</v>
      </c>
      <c r="G6" s="5"/>
      <c r="H6" s="1" t="s">
        <v>5</v>
      </c>
      <c r="I6" s="1"/>
      <c r="J6" s="35"/>
      <c r="K6" s="50"/>
      <c r="L6" s="11" t="s">
        <v>12</v>
      </c>
      <c r="M6" s="1"/>
      <c r="N6" s="1"/>
      <c r="O6" s="1"/>
      <c r="P6" s="1"/>
    </row>
    <row r="7" spans="1:16" ht="12.75">
      <c r="A7" s="3" t="s">
        <v>13</v>
      </c>
      <c r="C7" s="4"/>
      <c r="D7" s="2">
        <f>79.95*D3</f>
        <v>87.94500000000001</v>
      </c>
      <c r="E7" s="6"/>
      <c r="F7" s="2">
        <f>84.95*D3</f>
        <v>93.44500000000001</v>
      </c>
      <c r="G7" s="6"/>
      <c r="H7" s="2">
        <f>89.95*D3</f>
        <v>98.94500000000001</v>
      </c>
      <c r="I7" s="2"/>
      <c r="J7" s="35"/>
      <c r="K7" s="50"/>
      <c r="L7" s="11"/>
      <c r="M7" s="1"/>
      <c r="N7" s="1"/>
      <c r="O7" s="1"/>
      <c r="P7" s="1"/>
    </row>
    <row r="8" spans="1:16" ht="25.5" customHeight="1">
      <c r="A8" s="3" t="s">
        <v>14</v>
      </c>
      <c r="C8" s="6">
        <f>B9/A5</f>
        <v>7.733333333333333</v>
      </c>
      <c r="D8" s="7">
        <f>D7+$C$8</f>
        <v>95.67833333333334</v>
      </c>
      <c r="E8" s="4"/>
      <c r="F8" s="7">
        <f>F7+$C$8</f>
        <v>101.17833333333334</v>
      </c>
      <c r="G8" s="4"/>
      <c r="H8" s="7">
        <f>H7+$C$8</f>
        <v>106.67833333333334</v>
      </c>
      <c r="I8" s="7"/>
      <c r="J8" s="34"/>
      <c r="K8" s="49"/>
      <c r="L8" s="12">
        <f>((D8)*$A$3)+((F8)*$A$4)</f>
        <v>7313.375</v>
      </c>
      <c r="M8" s="1"/>
      <c r="N8" s="1"/>
      <c r="O8" s="1"/>
      <c r="P8" s="1"/>
    </row>
    <row r="9" spans="1:16" ht="13.5" thickBot="1">
      <c r="A9" s="8"/>
      <c r="B9" s="8">
        <v>580</v>
      </c>
      <c r="C9" s="9"/>
      <c r="D9" s="8"/>
      <c r="E9" s="13">
        <f>$A$3*D7</f>
        <v>4397.25</v>
      </c>
      <c r="F9" s="8"/>
      <c r="G9" s="13">
        <f>$A$4*F7</f>
        <v>2336.125</v>
      </c>
      <c r="H9" s="8"/>
      <c r="I9" s="8"/>
      <c r="J9" s="36"/>
      <c r="K9" s="51"/>
      <c r="L9" s="14">
        <f>B9+E9+G9</f>
        <v>7313.375</v>
      </c>
      <c r="M9" s="1"/>
      <c r="N9" s="1"/>
      <c r="O9" s="1"/>
      <c r="P9" s="1"/>
    </row>
    <row r="10" spans="1:16" ht="12.75">
      <c r="A10" s="15" t="s">
        <v>8</v>
      </c>
      <c r="B10" s="15"/>
      <c r="C10" s="16"/>
      <c r="D10" s="15"/>
      <c r="E10" s="16"/>
      <c r="F10" s="15"/>
      <c r="G10" s="16"/>
      <c r="H10" s="15"/>
      <c r="I10" s="15"/>
      <c r="J10" s="37"/>
      <c r="K10" s="52"/>
      <c r="L10" s="17">
        <f>L8</f>
        <v>7313.375</v>
      </c>
      <c r="M10" s="1"/>
      <c r="N10" s="1"/>
      <c r="O10" s="1"/>
      <c r="P10" s="1"/>
    </row>
    <row r="11" spans="1:16" ht="15" customHeight="1">
      <c r="A11" s="15" t="s">
        <v>9</v>
      </c>
      <c r="B11" s="15"/>
      <c r="C11" s="16"/>
      <c r="D11" s="15"/>
      <c r="E11" s="16"/>
      <c r="F11" s="15"/>
      <c r="G11" s="16"/>
      <c r="H11" s="15"/>
      <c r="I11" s="15"/>
      <c r="J11" s="37"/>
      <c r="K11" s="52"/>
      <c r="L11" s="17">
        <f>D8</f>
        <v>95.67833333333334</v>
      </c>
      <c r="M11" s="1"/>
      <c r="N11" s="1"/>
      <c r="O11" s="1"/>
      <c r="P11" s="1"/>
    </row>
    <row r="12" spans="1:16" ht="13.5" customHeight="1" thickBot="1">
      <c r="A12" s="18" t="s">
        <v>3</v>
      </c>
      <c r="B12" s="18"/>
      <c r="C12" s="19"/>
      <c r="D12" s="18"/>
      <c r="E12" s="19"/>
      <c r="F12" s="18"/>
      <c r="G12" s="19"/>
      <c r="H12" s="18"/>
      <c r="I12" s="18"/>
      <c r="J12" s="38"/>
      <c r="K12" s="53"/>
      <c r="L12" s="20">
        <f>F8</f>
        <v>101.17833333333334</v>
      </c>
      <c r="M12" s="1"/>
      <c r="N12" s="1"/>
      <c r="O12" s="1"/>
      <c r="P12" s="1"/>
    </row>
    <row r="13" spans="1:16" ht="13.5" customHeight="1">
      <c r="A13" s="21"/>
      <c r="B13" s="21"/>
      <c r="C13" s="25"/>
      <c r="D13" s="21"/>
      <c r="E13" s="21"/>
      <c r="F13" s="21"/>
      <c r="G13" s="25"/>
      <c r="H13" s="21"/>
      <c r="I13" s="21"/>
      <c r="J13" s="39"/>
      <c r="K13" s="54"/>
      <c r="L13" s="23"/>
      <c r="M13" s="1"/>
      <c r="N13" s="1"/>
      <c r="O13" s="1"/>
      <c r="P13" s="1"/>
    </row>
    <row r="14" spans="1:16" ht="39">
      <c r="A14" s="22" t="s">
        <v>15</v>
      </c>
      <c r="B14" s="1" t="s">
        <v>6</v>
      </c>
      <c r="C14" s="5" t="s">
        <v>7</v>
      </c>
      <c r="D14" s="1" t="s">
        <v>1</v>
      </c>
      <c r="E14" s="5"/>
      <c r="F14" s="1" t="s">
        <v>4</v>
      </c>
      <c r="G14" s="5"/>
      <c r="H14" s="1" t="s">
        <v>5</v>
      </c>
      <c r="I14" s="1"/>
      <c r="J14" s="35"/>
      <c r="K14" s="55"/>
      <c r="L14" s="24"/>
      <c r="M14" s="1"/>
      <c r="N14" s="1"/>
      <c r="O14" s="1"/>
      <c r="P14" s="1"/>
    </row>
    <row r="15" spans="1:16" ht="12.75">
      <c r="A15" s="3" t="s">
        <v>13</v>
      </c>
      <c r="B15" s="1"/>
      <c r="C15" s="5"/>
      <c r="D15" s="2">
        <f>69*D3</f>
        <v>75.9</v>
      </c>
      <c r="E15" s="6"/>
      <c r="F15" s="2">
        <f>77*D3</f>
        <v>84.7</v>
      </c>
      <c r="G15" s="5"/>
      <c r="H15" s="1"/>
      <c r="I15" s="1"/>
      <c r="J15" s="35"/>
      <c r="K15" s="55"/>
      <c r="L15" s="24"/>
      <c r="M15" s="1"/>
      <c r="N15" s="1"/>
      <c r="O15" s="1"/>
      <c r="P15" s="1"/>
    </row>
    <row r="16" spans="1:12" ht="25.5">
      <c r="A16" s="3" t="s">
        <v>14</v>
      </c>
      <c r="C16" s="6">
        <f>B17/$A$5</f>
        <v>6.666666666666667</v>
      </c>
      <c r="D16" s="7">
        <f>D15+$C$16</f>
        <v>82.56666666666668</v>
      </c>
      <c r="E16" s="4"/>
      <c r="F16" s="7">
        <f>F15+$C$16</f>
        <v>91.36666666666667</v>
      </c>
      <c r="G16" s="5"/>
      <c r="H16" s="1"/>
      <c r="I16" s="1"/>
      <c r="J16" s="35"/>
      <c r="K16" s="50"/>
      <c r="L16" s="12">
        <f>((D16)*$A$3)+((F16)*$A$4)</f>
        <v>6412.500000000001</v>
      </c>
    </row>
    <row r="17" spans="1:12" ht="13.5" thickBot="1">
      <c r="A17" s="8"/>
      <c r="B17" s="8">
        <v>500</v>
      </c>
      <c r="C17" s="9"/>
      <c r="D17" s="8"/>
      <c r="E17" s="13">
        <f>$A$3*D15</f>
        <v>3795.0000000000005</v>
      </c>
      <c r="F17" s="8"/>
      <c r="G17" s="13">
        <f>$A$4*F15</f>
        <v>2117.5</v>
      </c>
      <c r="H17" s="8"/>
      <c r="I17" s="8"/>
      <c r="J17" s="36"/>
      <c r="K17" s="51"/>
      <c r="L17" s="14">
        <f>B17+E17+G17</f>
        <v>6412.5</v>
      </c>
    </row>
    <row r="18" spans="1:12" ht="12.75">
      <c r="A18" s="15" t="s">
        <v>8</v>
      </c>
      <c r="B18" s="15"/>
      <c r="C18" s="16"/>
      <c r="D18" s="15"/>
      <c r="E18" s="16"/>
      <c r="F18" s="15"/>
      <c r="G18" s="16"/>
      <c r="H18" s="15"/>
      <c r="I18" s="15"/>
      <c r="J18" s="37"/>
      <c r="K18" s="52"/>
      <c r="L18" s="17">
        <f>L16</f>
        <v>6412.500000000001</v>
      </c>
    </row>
    <row r="19" spans="1:12" ht="12.75">
      <c r="A19" s="15" t="s">
        <v>9</v>
      </c>
      <c r="B19" s="15"/>
      <c r="C19" s="16"/>
      <c r="D19" s="15"/>
      <c r="E19" s="16"/>
      <c r="F19" s="15"/>
      <c r="G19" s="16"/>
      <c r="H19" s="15"/>
      <c r="I19" s="15"/>
      <c r="J19" s="37"/>
      <c r="K19" s="52"/>
      <c r="L19" s="17">
        <f>D16</f>
        <v>82.56666666666668</v>
      </c>
    </row>
    <row r="20" spans="1:12" ht="13.5" thickBot="1">
      <c r="A20" s="18" t="s">
        <v>3</v>
      </c>
      <c r="B20" s="18"/>
      <c r="C20" s="19"/>
      <c r="D20" s="18"/>
      <c r="E20" s="19"/>
      <c r="F20" s="18"/>
      <c r="G20" s="19"/>
      <c r="H20" s="18"/>
      <c r="I20" s="18"/>
      <c r="J20" s="38"/>
      <c r="K20" s="53"/>
      <c r="L20" s="20">
        <f>F16</f>
        <v>91.36666666666667</v>
      </c>
    </row>
    <row r="21" spans="3:12" ht="12.75">
      <c r="C21" s="31"/>
      <c r="E21" s="31"/>
      <c r="G21" s="31"/>
      <c r="J21" s="40"/>
      <c r="K21" s="56"/>
      <c r="L21" s="33"/>
    </row>
    <row r="22" spans="1:12" ht="39">
      <c r="A22" s="32" t="s">
        <v>17</v>
      </c>
      <c r="B22" s="1" t="s">
        <v>6</v>
      </c>
      <c r="C22" s="5" t="s">
        <v>7</v>
      </c>
      <c r="D22" s="1" t="s">
        <v>1</v>
      </c>
      <c r="E22" s="5"/>
      <c r="F22" s="1" t="s">
        <v>4</v>
      </c>
      <c r="G22" s="5"/>
      <c r="H22" s="1" t="s">
        <v>5</v>
      </c>
      <c r="I22" s="1"/>
      <c r="J22" s="35"/>
      <c r="K22" s="55"/>
      <c r="L22" s="24"/>
    </row>
    <row r="23" spans="1:12" ht="12.75">
      <c r="A23" s="3" t="s">
        <v>13</v>
      </c>
      <c r="B23" s="1"/>
      <c r="C23" s="5"/>
      <c r="D23" s="2">
        <f>64.5*$D$3</f>
        <v>70.95</v>
      </c>
      <c r="E23" s="6"/>
      <c r="F23" s="2">
        <f>75.5*$D$3</f>
        <v>83.05000000000001</v>
      </c>
      <c r="G23" s="5"/>
      <c r="H23" s="1"/>
      <c r="I23" s="1"/>
      <c r="J23" s="35"/>
      <c r="K23" s="55"/>
      <c r="L23" s="24"/>
    </row>
    <row r="24" spans="1:12" ht="25.5">
      <c r="A24" s="3" t="s">
        <v>14</v>
      </c>
      <c r="C24" s="6">
        <f>B25/$A$5</f>
        <v>2.6666666666666665</v>
      </c>
      <c r="D24" s="7">
        <f>D23+$C$24</f>
        <v>73.61666666666667</v>
      </c>
      <c r="E24" s="4"/>
      <c r="F24" s="7">
        <f>F23+$C$24</f>
        <v>85.71666666666668</v>
      </c>
      <c r="G24" s="5"/>
      <c r="H24" s="1"/>
      <c r="I24" s="1"/>
      <c r="J24" s="35"/>
      <c r="K24" s="50"/>
      <c r="L24" s="12">
        <f>((D24)*$A$3)+((F24)*$A$4)</f>
        <v>5823.750000000001</v>
      </c>
    </row>
    <row r="25" spans="1:12" ht="13.5" thickBot="1">
      <c r="A25" s="8"/>
      <c r="B25" s="8">
        <v>200</v>
      </c>
      <c r="C25" s="9"/>
      <c r="D25" s="8"/>
      <c r="E25" s="13">
        <f>$A$3*D23</f>
        <v>3547.5</v>
      </c>
      <c r="F25" s="8"/>
      <c r="G25" s="13">
        <f>$A$4*F23</f>
        <v>2076.2500000000005</v>
      </c>
      <c r="H25" s="8"/>
      <c r="I25" s="8"/>
      <c r="J25" s="36"/>
      <c r="K25" s="51"/>
      <c r="L25" s="14">
        <f>B25+E25+G25</f>
        <v>5823.75</v>
      </c>
    </row>
    <row r="26" spans="1:12" ht="12.75">
      <c r="A26" s="15" t="s">
        <v>8</v>
      </c>
      <c r="B26" s="15"/>
      <c r="C26" s="16"/>
      <c r="D26" s="15"/>
      <c r="E26" s="16"/>
      <c r="F26" s="15"/>
      <c r="G26" s="16"/>
      <c r="H26" s="15"/>
      <c r="I26" s="15"/>
      <c r="J26" s="37"/>
      <c r="K26" s="52"/>
      <c r="L26" s="17">
        <f>L24</f>
        <v>5823.750000000001</v>
      </c>
    </row>
    <row r="27" spans="1:12" ht="12.75">
      <c r="A27" s="15" t="s">
        <v>9</v>
      </c>
      <c r="B27" s="15"/>
      <c r="C27" s="16"/>
      <c r="D27" s="15"/>
      <c r="E27" s="16"/>
      <c r="F27" s="15"/>
      <c r="G27" s="16"/>
      <c r="H27" s="15"/>
      <c r="I27" s="15"/>
      <c r="J27" s="37"/>
      <c r="K27" s="52"/>
      <c r="L27" s="17">
        <f>D24</f>
        <v>73.61666666666667</v>
      </c>
    </row>
    <row r="28" spans="1:12" ht="13.5" thickBot="1">
      <c r="A28" s="18" t="s">
        <v>3</v>
      </c>
      <c r="B28" s="18"/>
      <c r="C28" s="19"/>
      <c r="D28" s="18"/>
      <c r="E28" s="19"/>
      <c r="F28" s="18"/>
      <c r="G28" s="19"/>
      <c r="H28" s="18"/>
      <c r="I28" s="18"/>
      <c r="J28" s="38"/>
      <c r="K28" s="53"/>
      <c r="L28" s="20">
        <f>F24</f>
        <v>85.71666666666668</v>
      </c>
    </row>
    <row r="29" spans="3:12" ht="12.75">
      <c r="C29" s="31"/>
      <c r="E29" s="31"/>
      <c r="G29" s="31"/>
      <c r="J29" s="40"/>
      <c r="K29" s="56"/>
      <c r="L29" s="33"/>
    </row>
    <row r="30" spans="1:12" ht="39">
      <c r="A30" s="22" t="s">
        <v>10</v>
      </c>
      <c r="B30" s="1" t="s">
        <v>6</v>
      </c>
      <c r="C30" s="5" t="s">
        <v>7</v>
      </c>
      <c r="D30" s="1" t="s">
        <v>1</v>
      </c>
      <c r="E30" s="5"/>
      <c r="F30" s="1" t="s">
        <v>4</v>
      </c>
      <c r="G30" s="5"/>
      <c r="H30" s="1" t="s">
        <v>5</v>
      </c>
      <c r="I30" s="1"/>
      <c r="J30" s="35"/>
      <c r="K30" s="55"/>
      <c r="L30" s="24"/>
    </row>
    <row r="31" spans="1:12" ht="12.75">
      <c r="A31" s="3" t="s">
        <v>13</v>
      </c>
      <c r="B31" s="1"/>
      <c r="C31" s="5"/>
      <c r="D31" s="2">
        <f>60*D3</f>
        <v>66</v>
      </c>
      <c r="E31" s="6"/>
      <c r="F31" s="2">
        <f>70*D3</f>
        <v>77</v>
      </c>
      <c r="G31" s="5"/>
      <c r="H31" s="1"/>
      <c r="I31" s="1"/>
      <c r="J31" s="35"/>
      <c r="K31" s="55"/>
      <c r="L31" s="24"/>
    </row>
    <row r="32" spans="1:12" ht="25.5">
      <c r="A32" s="3" t="s">
        <v>14</v>
      </c>
      <c r="C32" s="6">
        <f>B33/$A$5</f>
        <v>5.133333333333334</v>
      </c>
      <c r="D32" s="7">
        <f>D31+$C$32</f>
        <v>71.13333333333334</v>
      </c>
      <c r="E32" s="4"/>
      <c r="F32" s="7">
        <f>F31+$C$32</f>
        <v>82.13333333333334</v>
      </c>
      <c r="G32" s="5"/>
      <c r="H32" s="1"/>
      <c r="I32" s="1"/>
      <c r="J32" s="35"/>
      <c r="K32" s="50"/>
      <c r="L32" s="12">
        <f>((D32)*$A$3)+((F32)*$A$4)</f>
        <v>5610</v>
      </c>
    </row>
    <row r="33" spans="1:12" ht="13.5" thickBot="1">
      <c r="A33" s="8"/>
      <c r="B33" s="8">
        <f>350*D3</f>
        <v>385.00000000000006</v>
      </c>
      <c r="C33" s="9"/>
      <c r="D33" s="8"/>
      <c r="E33" s="13">
        <f>$A$3*D31</f>
        <v>3300</v>
      </c>
      <c r="F33" s="8"/>
      <c r="G33" s="13">
        <f>$A$4*F31</f>
        <v>1925</v>
      </c>
      <c r="H33" s="8"/>
      <c r="I33" s="8"/>
      <c r="J33" s="36"/>
      <c r="K33" s="51"/>
      <c r="L33" s="14">
        <f>B33+E33+G33</f>
        <v>5610</v>
      </c>
    </row>
    <row r="34" spans="1:12" ht="12.75">
      <c r="A34" s="15" t="s">
        <v>8</v>
      </c>
      <c r="B34" s="15"/>
      <c r="C34" s="16"/>
      <c r="D34" s="15"/>
      <c r="E34" s="16"/>
      <c r="F34" s="15"/>
      <c r="G34" s="16"/>
      <c r="H34" s="15"/>
      <c r="I34" s="15"/>
      <c r="J34" s="37"/>
      <c r="K34" s="52"/>
      <c r="L34" s="17">
        <f>L32</f>
        <v>5610</v>
      </c>
    </row>
    <row r="35" spans="1:12" ht="12.75">
      <c r="A35" s="15" t="s">
        <v>9</v>
      </c>
      <c r="B35" s="15"/>
      <c r="C35" s="16"/>
      <c r="D35" s="15"/>
      <c r="E35" s="16"/>
      <c r="F35" s="15"/>
      <c r="G35" s="16"/>
      <c r="H35" s="15"/>
      <c r="I35" s="15"/>
      <c r="J35" s="37"/>
      <c r="K35" s="52"/>
      <c r="L35" s="17">
        <f>D32</f>
        <v>71.13333333333334</v>
      </c>
    </row>
    <row r="36" spans="1:12" ht="13.5" thickBot="1">
      <c r="A36" s="18" t="s">
        <v>3</v>
      </c>
      <c r="B36" s="18"/>
      <c r="C36" s="19"/>
      <c r="D36" s="18"/>
      <c r="E36" s="19"/>
      <c r="F36" s="18"/>
      <c r="G36" s="19"/>
      <c r="H36" s="18"/>
      <c r="I36" s="18"/>
      <c r="J36" s="38"/>
      <c r="K36" s="53"/>
      <c r="L36" s="20">
        <f>F32</f>
        <v>82.13333333333334</v>
      </c>
    </row>
    <row r="37" spans="3:12" ht="12.75">
      <c r="C37" s="31"/>
      <c r="E37" s="31"/>
      <c r="G37" s="31"/>
      <c r="J37" s="40"/>
      <c r="K37" s="56"/>
      <c r="L37" s="33"/>
    </row>
    <row r="38" spans="1:12" ht="51.75">
      <c r="A38" s="22" t="s">
        <v>18</v>
      </c>
      <c r="B38" s="1" t="s">
        <v>6</v>
      </c>
      <c r="C38" s="5" t="s">
        <v>7</v>
      </c>
      <c r="D38" s="1" t="s">
        <v>1</v>
      </c>
      <c r="E38" s="5"/>
      <c r="F38" s="1" t="s">
        <v>4</v>
      </c>
      <c r="G38" s="5"/>
      <c r="H38" s="1" t="s">
        <v>5</v>
      </c>
      <c r="I38" s="1"/>
      <c r="J38" s="35" t="s">
        <v>19</v>
      </c>
      <c r="K38" s="35" t="s">
        <v>20</v>
      </c>
      <c r="L38" s="24"/>
    </row>
    <row r="39" spans="1:13" ht="12.75">
      <c r="A39" s="3" t="s">
        <v>13</v>
      </c>
      <c r="B39" s="1">
        <v>500</v>
      </c>
      <c r="C39" s="6">
        <f>B39/$A$5</f>
        <v>6.666666666666667</v>
      </c>
      <c r="D39" s="2">
        <v>72</v>
      </c>
      <c r="E39" s="6">
        <f>D39*$A$3</f>
        <v>3600</v>
      </c>
      <c r="F39" s="2">
        <v>92</v>
      </c>
      <c r="G39" s="42">
        <f>F39*$A$4</f>
        <v>2300</v>
      </c>
      <c r="H39" s="1"/>
      <c r="I39" s="1"/>
      <c r="J39" s="41">
        <v>33</v>
      </c>
      <c r="K39" s="57"/>
      <c r="L39" s="43">
        <f>B39+E39+G39+J39</f>
        <v>6433</v>
      </c>
      <c r="M39" s="7">
        <f>L39*D3</f>
        <v>7076.3</v>
      </c>
    </row>
    <row r="40" spans="1:14" ht="25.5">
      <c r="A40" s="3" t="s">
        <v>14</v>
      </c>
      <c r="B40">
        <f>B39*D3</f>
        <v>550</v>
      </c>
      <c r="C40" s="6">
        <f>B40/$A$5</f>
        <v>7.333333333333333</v>
      </c>
      <c r="D40" s="7">
        <f>D39+$C$40</f>
        <v>79.33333333333333</v>
      </c>
      <c r="E40" s="6">
        <f>D40*$A$3</f>
        <v>3966.6666666666665</v>
      </c>
      <c r="F40" s="7">
        <f>F39+$C$40</f>
        <v>99.33333333333333</v>
      </c>
      <c r="G40" s="42">
        <f>F40*$A$4</f>
        <v>2483.333333333333</v>
      </c>
      <c r="H40" s="1"/>
      <c r="I40" s="1"/>
      <c r="J40" s="41">
        <f>J39*$D$3</f>
        <v>36.300000000000004</v>
      </c>
      <c r="K40" s="58"/>
      <c r="L40" s="12">
        <f>((D40)*$A$3)+((F40)*$A$4)+B40+J40</f>
        <v>7036.3</v>
      </c>
      <c r="M40" s="7">
        <f>B40+E40+G40+J40</f>
        <v>7036.299999999999</v>
      </c>
      <c r="N40" s="7">
        <f>N41-L40</f>
        <v>40</v>
      </c>
    </row>
    <row r="41" spans="1:14" ht="13.5" thickBot="1">
      <c r="A41" s="8"/>
      <c r="B41" s="8">
        <f>B40</f>
        <v>550</v>
      </c>
      <c r="C41" s="9"/>
      <c r="D41" s="46">
        <f>D39*$D$3</f>
        <v>79.2</v>
      </c>
      <c r="E41" s="13">
        <f>D41*$A$3</f>
        <v>3960</v>
      </c>
      <c r="F41" s="46">
        <f>F39*$D$3</f>
        <v>101.2</v>
      </c>
      <c r="G41" s="47">
        <f>F41*$A$4</f>
        <v>2530</v>
      </c>
      <c r="H41" s="8"/>
      <c r="I41" s="8"/>
      <c r="J41" s="45">
        <f>J40</f>
        <v>36.300000000000004</v>
      </c>
      <c r="K41" s="59">
        <f>B41+J41</f>
        <v>586.3</v>
      </c>
      <c r="L41" s="65">
        <f>B41+E41+G41+J41</f>
        <v>7076.3</v>
      </c>
      <c r="N41" s="44">
        <f>6526.3+(22*25)</f>
        <v>7076.3</v>
      </c>
    </row>
    <row r="42" spans="1:14" ht="12.75">
      <c r="A42" s="15" t="s">
        <v>8</v>
      </c>
      <c r="B42" s="15"/>
      <c r="C42" s="16"/>
      <c r="D42" s="15"/>
      <c r="E42" s="16"/>
      <c r="F42" s="15"/>
      <c r="G42" s="16"/>
      <c r="H42" s="15"/>
      <c r="I42" s="15"/>
      <c r="J42" s="37"/>
      <c r="K42" s="60">
        <f>K41/A5</f>
        <v>7.817333333333333</v>
      </c>
      <c r="L42" s="17">
        <f>L40</f>
        <v>7036.3</v>
      </c>
      <c r="N42" s="7">
        <f>N41/3</f>
        <v>2358.766666666667</v>
      </c>
    </row>
    <row r="43" spans="1:14" ht="12.75">
      <c r="A43" s="15" t="s">
        <v>9</v>
      </c>
      <c r="B43" s="15"/>
      <c r="C43" s="16"/>
      <c r="D43" s="61">
        <f>D41+K42</f>
        <v>87.01733333333334</v>
      </c>
      <c r="E43" s="63">
        <f>D43*A3</f>
        <v>4350.866666666667</v>
      </c>
      <c r="F43" s="15"/>
      <c r="G43" s="16"/>
      <c r="H43" s="15"/>
      <c r="I43" s="15"/>
      <c r="J43" s="37"/>
      <c r="K43" s="52"/>
      <c r="L43" s="17">
        <f>D40</f>
        <v>79.33333333333333</v>
      </c>
      <c r="N43" s="7">
        <f>N41/3*2</f>
        <v>4717.533333333334</v>
      </c>
    </row>
    <row r="44" spans="1:14" ht="13.5" thickBot="1">
      <c r="A44" s="18" t="s">
        <v>3</v>
      </c>
      <c r="B44" s="18"/>
      <c r="C44" s="19"/>
      <c r="D44" s="18"/>
      <c r="E44" s="19"/>
      <c r="F44" s="62">
        <f>F41+K42</f>
        <v>109.01733333333334</v>
      </c>
      <c r="G44" s="64">
        <f>F44*A4</f>
        <v>2725.4333333333334</v>
      </c>
      <c r="H44" s="18"/>
      <c r="I44" s="18"/>
      <c r="J44" s="38"/>
      <c r="K44" s="53"/>
      <c r="L44" s="20">
        <f>F40</f>
        <v>99.33333333333333</v>
      </c>
      <c r="N44" s="7">
        <f>SUM(N42:N43)</f>
        <v>7076.300000000001</v>
      </c>
    </row>
    <row r="46" ht="12.75">
      <c r="G46" s="7">
        <f>E43+G44</f>
        <v>7076.3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Johnston</dc:creator>
  <cp:keywords/>
  <dc:description/>
  <cp:lastModifiedBy>Phil Johnston</cp:lastModifiedBy>
  <dcterms:created xsi:type="dcterms:W3CDTF">2005-12-08T07:30:09Z</dcterms:created>
  <dcterms:modified xsi:type="dcterms:W3CDTF">2007-08-10T02:00:15Z</dcterms:modified>
  <cp:category/>
  <cp:version/>
  <cp:contentType/>
  <cp:contentStatus/>
</cp:coreProperties>
</file>