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35" windowWidth="13275" windowHeight="9720" activeTab="1"/>
  </bookViews>
  <sheets>
    <sheet name="Train timetable" sheetId="1" r:id="rId1"/>
    <sheet name="Participants" sheetId="2" r:id="rId2"/>
  </sheets>
  <definedNames>
    <definedName name="_xlnm.Print_Area" localSheetId="1">'Participants'!$B$1:$P$40</definedName>
  </definedNames>
  <calcPr fullCalcOnLoad="1"/>
</workbook>
</file>

<file path=xl/sharedStrings.xml><?xml version="1.0" encoding="utf-8"?>
<sst xmlns="http://schemas.openxmlformats.org/spreadsheetml/2006/main" count="400" uniqueCount="225">
  <si>
    <t>Real Estate Solutions</t>
  </si>
  <si>
    <t>NBFI</t>
  </si>
  <si>
    <t>Project Finance</t>
  </si>
  <si>
    <t>Global Banking Partnerships</t>
  </si>
  <si>
    <t>#</t>
  </si>
  <si>
    <t xml:space="preserve"> </t>
  </si>
  <si>
    <t>Claytons</t>
  </si>
  <si>
    <t>Freehills</t>
  </si>
  <si>
    <t>Sydney Airport</t>
  </si>
  <si>
    <t>S</t>
  </si>
  <si>
    <t>B</t>
  </si>
  <si>
    <t>Jonathan</t>
  </si>
  <si>
    <t>Horan</t>
  </si>
  <si>
    <t>Daniel</t>
  </si>
  <si>
    <t>Goldberg</t>
  </si>
  <si>
    <t>D</t>
  </si>
  <si>
    <t>Company</t>
  </si>
  <si>
    <t>First Name</t>
  </si>
  <si>
    <t>Surname</t>
  </si>
  <si>
    <t>Phone</t>
  </si>
  <si>
    <t>e-mail</t>
  </si>
  <si>
    <t xml:space="preserve">Daniel.Goldberg@freehills.com </t>
  </si>
  <si>
    <t>Mobile</t>
  </si>
  <si>
    <t>Neil</t>
  </si>
  <si>
    <t xml:space="preserve">NeilCooke@laingorourke.com </t>
  </si>
  <si>
    <t>0412 388.777</t>
  </si>
  <si>
    <t>Laing O'Rourke Aust</t>
  </si>
  <si>
    <t xml:space="preserve">0404 562.661 </t>
  </si>
  <si>
    <t>Chris</t>
  </si>
  <si>
    <t>Smith</t>
  </si>
  <si>
    <t xml:space="preserve">Chris.Smith@macquarie.com </t>
  </si>
  <si>
    <t>Macquarie Bank</t>
  </si>
  <si>
    <t>0404 027.836</t>
  </si>
  <si>
    <t xml:space="preserve">Jonathan.Horan@Freehills.com </t>
  </si>
  <si>
    <t xml:space="preserve">Adam.Jeffrey@Freehills.com </t>
  </si>
  <si>
    <t>Jeffrey</t>
  </si>
  <si>
    <t>Adam</t>
  </si>
  <si>
    <t>Trent</t>
  </si>
  <si>
    <t>Koch</t>
  </si>
  <si>
    <t xml:space="preserve">tkoch@challenger.com.au </t>
  </si>
  <si>
    <t>Challenger Fin. Services</t>
  </si>
  <si>
    <t xml:space="preserve">0410 602.927 </t>
  </si>
  <si>
    <t>Cooke</t>
  </si>
  <si>
    <t>Leightons Holdings</t>
  </si>
  <si>
    <t xml:space="preserve">Sarah  </t>
  </si>
  <si>
    <t>Dixon</t>
  </si>
  <si>
    <t xml:space="preserve">Tania  </t>
  </si>
  <si>
    <t>Chahine</t>
  </si>
  <si>
    <t xml:space="preserve"> Fischer </t>
  </si>
  <si>
    <t xml:space="preserve">Lina  </t>
  </si>
  <si>
    <t xml:space="preserve">lfischer@claytonutz.com  </t>
  </si>
  <si>
    <t xml:space="preserve">sdixon@claytonutz.com </t>
  </si>
  <si>
    <t xml:space="preserve">Lily </t>
  </si>
  <si>
    <t>Mathews</t>
  </si>
  <si>
    <t>0407 900.751</t>
  </si>
  <si>
    <t xml:space="preserve">Lily.Mathews@freehills.com </t>
  </si>
  <si>
    <t xml:space="preserve">tchahine@claytonutz.com </t>
  </si>
  <si>
    <t xml:space="preserve"> Pittaway   </t>
  </si>
  <si>
    <t>Kelie</t>
  </si>
  <si>
    <t xml:space="preserve">0417 668.592 </t>
  </si>
  <si>
    <t>9667 9206</t>
  </si>
  <si>
    <t xml:space="preserve">Kelie.Pittaway@syd.com.au </t>
  </si>
  <si>
    <t>0422 109.646</t>
  </si>
  <si>
    <t>0415 992 709</t>
  </si>
  <si>
    <t>Colleague</t>
  </si>
  <si>
    <t>Corp client</t>
  </si>
  <si>
    <t>Lawyer</t>
  </si>
  <si>
    <t>Banker</t>
  </si>
  <si>
    <t>Type</t>
  </si>
  <si>
    <t>Phil</t>
  </si>
  <si>
    <t>Johnston</t>
  </si>
  <si>
    <t>CBA</t>
  </si>
  <si>
    <t>0404 014.725</t>
  </si>
  <si>
    <t xml:space="preserve">phil.johnston@cba.com.au </t>
  </si>
  <si>
    <t xml:space="preserve">James </t>
  </si>
  <si>
    <t>Cameron</t>
  </si>
  <si>
    <t xml:space="preserve">Richard </t>
  </si>
  <si>
    <t xml:space="preserve">Rowan </t>
  </si>
  <si>
    <t>Last</t>
  </si>
  <si>
    <t>M</t>
  </si>
  <si>
    <t>F</t>
  </si>
  <si>
    <t>P</t>
  </si>
  <si>
    <t>C</t>
  </si>
  <si>
    <t xml:space="preserve">Glenn </t>
  </si>
  <si>
    <t>Hilleard</t>
  </si>
  <si>
    <t xml:space="preserve">Chris </t>
  </si>
  <si>
    <t>Milcz</t>
  </si>
  <si>
    <t>Green</t>
  </si>
  <si>
    <t xml:space="preserve">Patrick </t>
  </si>
  <si>
    <t>Lynam</t>
  </si>
  <si>
    <t>Diversified</t>
  </si>
  <si>
    <t>Participant alphabetic listing</t>
  </si>
  <si>
    <t>Sex</t>
  </si>
  <si>
    <t>Classification</t>
  </si>
  <si>
    <t>Carmont</t>
  </si>
  <si>
    <t>Esther</t>
  </si>
  <si>
    <t>Pelser</t>
  </si>
  <si>
    <t xml:space="preserve">Jeremy </t>
  </si>
  <si>
    <t>Gibson</t>
  </si>
  <si>
    <t>0404 630.683</t>
  </si>
  <si>
    <t>Jeremy.Gibson@macquarie.com</t>
  </si>
  <si>
    <t>Alison</t>
  </si>
  <si>
    <t>Peakman</t>
  </si>
  <si>
    <t>Price Waterhouse Coopers</t>
  </si>
  <si>
    <t xml:space="preserve">0432 322.069 </t>
  </si>
  <si>
    <t>alison.peakman@au.pwc.com</t>
  </si>
  <si>
    <t>Auditor</t>
  </si>
  <si>
    <t xml:space="preserve">Mark </t>
  </si>
  <si>
    <t>Grant</t>
  </si>
  <si>
    <t>MGrant@laingorourke.com</t>
  </si>
  <si>
    <t xml:space="preserve">9017 7540 </t>
  </si>
  <si>
    <t>0418 640 681</t>
  </si>
  <si>
    <t xml:space="preserve">Phil.Hatten@leicon.com.au </t>
  </si>
  <si>
    <t>Hong</t>
  </si>
  <si>
    <t>Bankstown Hospital</t>
  </si>
  <si>
    <t xml:space="preserve">jonhong1@bigpond.net.au </t>
  </si>
  <si>
    <t>9722 5000</t>
  </si>
  <si>
    <t>0438 186 258</t>
  </si>
  <si>
    <t>Izzard</t>
  </si>
  <si>
    <t>Stryker South Pacific</t>
  </si>
  <si>
    <t xml:space="preserve">Robert.Izzard@stryker.com </t>
  </si>
  <si>
    <t>0401 007.096</t>
  </si>
  <si>
    <t>Solsky</t>
  </si>
  <si>
    <t xml:space="preserve">0413 018 727 </t>
  </si>
  <si>
    <t xml:space="preserve">  8266.0734   </t>
  </si>
  <si>
    <t>0403 133.039</t>
  </si>
  <si>
    <t xml:space="preserve">Tom </t>
  </si>
  <si>
    <t>Kirby</t>
  </si>
  <si>
    <t>0417.960.958</t>
  </si>
  <si>
    <r>
      <t>0417</t>
    </r>
    <r>
      <rPr>
        <sz val="11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924.518</t>
    </r>
  </si>
  <si>
    <t xml:space="preserve">Rob  </t>
  </si>
  <si>
    <t>Willis</t>
  </si>
  <si>
    <t>9994 7251</t>
  </si>
  <si>
    <t>0411 873 607</t>
  </si>
  <si>
    <t xml:space="preserve">rwillis@challenger.com.au </t>
  </si>
  <si>
    <t>Boats</t>
  </si>
  <si>
    <t>Paddlers</t>
  </si>
  <si>
    <t>Swimmers</t>
  </si>
  <si>
    <t>Colleagues</t>
  </si>
  <si>
    <t>Clients</t>
  </si>
  <si>
    <t>Phil.Carmont@CBA.com.au</t>
  </si>
  <si>
    <t>EPelser@ClaytonUtz.com</t>
  </si>
  <si>
    <t>Mather</t>
  </si>
  <si>
    <t>Colonial First State - Infrastructure</t>
  </si>
  <si>
    <t>Monika</t>
  </si>
  <si>
    <t>9303 3039</t>
  </si>
  <si>
    <t>0419 683.116</t>
  </si>
  <si>
    <t>matherm@colonialfirststate.com</t>
  </si>
  <si>
    <t xml:space="preserve">david.solsky@didata.com.au </t>
  </si>
  <si>
    <t xml:space="preserve">0400 357.155 </t>
  </si>
  <si>
    <t>LM</t>
  </si>
  <si>
    <t>A</t>
  </si>
  <si>
    <t>E</t>
  </si>
  <si>
    <t>Ian</t>
  </si>
  <si>
    <t>Grayburn</t>
  </si>
  <si>
    <t>Ian.Grayburn@Freehills.com</t>
  </si>
  <si>
    <t xml:space="preserve">9513.9569 </t>
  </si>
  <si>
    <t>0409 294.392</t>
  </si>
  <si>
    <t xml:space="preserve">Tom.Kirby@CBA.com.au </t>
  </si>
  <si>
    <t>James.Cameron@CBA.com.au</t>
  </si>
  <si>
    <t>'9513.9504</t>
  </si>
  <si>
    <t>'0416 229.851</t>
  </si>
  <si>
    <t>0416 099.795</t>
  </si>
  <si>
    <t>9513.9555</t>
  </si>
  <si>
    <t>Glenn.Hilleard@CBA.com.au</t>
  </si>
  <si>
    <t>Richard.Green@CBA.com.au</t>
  </si>
  <si>
    <t>Patrick.Lynam@CBA.com.au</t>
  </si>
  <si>
    <t>9513.9506</t>
  </si>
  <si>
    <t>0412 818.285</t>
  </si>
  <si>
    <t>Chris.Milcz@CBA.com.au</t>
  </si>
  <si>
    <t>Rowan.Last@CBA.com.au</t>
  </si>
  <si>
    <t xml:space="preserve">9513.9477 </t>
  </si>
  <si>
    <t>0412 252.337</t>
  </si>
  <si>
    <t>0410 445.127</t>
  </si>
  <si>
    <t>9513.1051</t>
  </si>
  <si>
    <t>Trains from Wynyard to Milsons Point</t>
  </si>
  <si>
    <t>Wynyard</t>
  </si>
  <si>
    <t>Milsons Point</t>
  </si>
  <si>
    <t>Trains from Hornsby to Milsons Point</t>
  </si>
  <si>
    <t>Hornsby dep</t>
  </si>
  <si>
    <t>Waitara</t>
  </si>
  <si>
    <t>Wahroonga</t>
  </si>
  <si>
    <t>Warrawee</t>
  </si>
  <si>
    <t>Turramurra</t>
  </si>
  <si>
    <t>Pymble</t>
  </si>
  <si>
    <t>Gordon</t>
  </si>
  <si>
    <t>Killara</t>
  </si>
  <si>
    <t>Lindfield</t>
  </si>
  <si>
    <t>Roseville</t>
  </si>
  <si>
    <t>Chatswood</t>
  </si>
  <si>
    <t>Artarmon</t>
  </si>
  <si>
    <t>St Leonards</t>
  </si>
  <si>
    <t>Wollstonecraft</t>
  </si>
  <si>
    <t>Waverton</t>
  </si>
  <si>
    <t>North Sydney</t>
  </si>
  <si>
    <t>0410 660.385</t>
  </si>
  <si>
    <t xml:space="preserve">0407 496.853 </t>
  </si>
  <si>
    <t>0425 206.265</t>
  </si>
  <si>
    <t>Dimension Data</t>
  </si>
  <si>
    <t>Ronnie</t>
  </si>
  <si>
    <t>Altit</t>
  </si>
  <si>
    <t>Doron</t>
  </si>
  <si>
    <t>Lazarus</t>
  </si>
  <si>
    <t>'0411 373.333</t>
  </si>
  <si>
    <t>David</t>
  </si>
  <si>
    <t>Hatten</t>
  </si>
  <si>
    <t xml:space="preserve">ronnie.altit@didata.com.au </t>
  </si>
  <si>
    <t xml:space="preserve">doron@millersretail.com.au </t>
  </si>
  <si>
    <t xml:space="preserve"> 0412 500.100</t>
  </si>
  <si>
    <t xml:space="preserve"> 0413 435.965</t>
  </si>
  <si>
    <t>Millers Retail</t>
  </si>
  <si>
    <t>Ranking</t>
  </si>
  <si>
    <t>Boat</t>
  </si>
  <si>
    <t>Males</t>
  </si>
  <si>
    <t>Females</t>
  </si>
  <si>
    <t>Boat 1</t>
  </si>
  <si>
    <t>Boat 2</t>
  </si>
  <si>
    <t>Boat 3</t>
  </si>
  <si>
    <t>Boat 4</t>
  </si>
  <si>
    <t>Boat Team 1:</t>
  </si>
  <si>
    <t>Boat Team 2:</t>
  </si>
  <si>
    <t>Boat Team 3:</t>
  </si>
  <si>
    <t>Boat Team 4:</t>
  </si>
  <si>
    <t>Sweep Paddler:</t>
  </si>
  <si>
    <t>cmilcz@hotmail.com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</si>
</sst>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_-&quot;$&quot;* #,##0.0_-;\-&quot;$&quot;* #,##0.0_-;_-&quot;$&quot;* &quot;-&quot;??_-;_-@_-"/>
    <numFmt numFmtId="170" formatCode="_-&quot;$&quot;* #,##0_-;\-&quot;$&quot;* #,##0_-;_-&quot;$&quot;* &quot;-&quot;??_-;_-@_-"/>
    <numFmt numFmtId="171" formatCode="_-* #,##0.0_-;\-* #,##0.0_-;_-* &quot;-&quot;??_-;_-@_-"/>
    <numFmt numFmtId="172" formatCode="_-* #,##0_-;\-* #,##0_-;_-* &quot;-&quot;??_-;_-@_-"/>
    <numFmt numFmtId="173" formatCode="&quot;$&quot;#,##0.00"/>
    <numFmt numFmtId="174" formatCode="&quot;$&quot;#,##0.0"/>
    <numFmt numFmtId="175" formatCode="&quot;$&quot;#,##0"/>
    <numFmt numFmtId="176" formatCode="0.0000"/>
    <numFmt numFmtId="177" formatCode="0.000"/>
    <numFmt numFmtId="178" formatCode="[$-C09]dddd\,\ d\ mmmm\ yyyy"/>
    <numFmt numFmtId="179" formatCode="mmm\-yyyy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 Narrow"/>
      <family val="2"/>
    </font>
    <font>
      <u val="single"/>
      <sz val="10"/>
      <name val="Arial"/>
      <family val="0"/>
    </font>
    <font>
      <sz val="11"/>
      <color indexed="12"/>
      <name val="Comic Sans MS"/>
      <family val="4"/>
    </font>
    <font>
      <b/>
      <sz val="11"/>
      <color indexed="12"/>
      <name val="Comic Sans MS"/>
      <family val="4"/>
    </font>
    <font>
      <b/>
      <sz val="14"/>
      <color indexed="12"/>
      <name val="Comic Sans MS"/>
      <family val="4"/>
    </font>
    <font>
      <b/>
      <sz val="8"/>
      <color indexed="12"/>
      <name val="Comic Sans MS"/>
      <family val="4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sz val="11"/>
      <color indexed="12"/>
      <name val="Arial Narrow"/>
      <family val="2"/>
    </font>
    <font>
      <u val="single"/>
      <sz val="11"/>
      <color indexed="12"/>
      <name val="Arial Narrow"/>
      <family val="2"/>
    </font>
    <font>
      <sz val="11"/>
      <color indexed="8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0"/>
    </font>
    <font>
      <u val="single"/>
      <sz val="11"/>
      <name val="Arial Narrow"/>
      <family val="2"/>
    </font>
    <font>
      <sz val="10"/>
      <color indexed="18"/>
      <name val="Arial"/>
      <family val="2"/>
    </font>
    <font>
      <sz val="9"/>
      <color indexed="8"/>
      <name val="Verdana"/>
      <family val="2"/>
    </font>
    <font>
      <b/>
      <i/>
      <sz val="10"/>
      <name val="Arial"/>
      <family val="2"/>
    </font>
    <font>
      <b/>
      <u val="single"/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7" fillId="0" borderId="0" xfId="20" applyFont="1" applyAlignment="1">
      <alignment horizontal="center"/>
    </xf>
    <xf numFmtId="0" fontId="15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2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0" fontId="18" fillId="0" borderId="0" xfId="0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19" fillId="0" borderId="0" xfId="20" applyFont="1" applyAlignment="1">
      <alignment horizontal="center"/>
    </xf>
    <xf numFmtId="1" fontId="8" fillId="0" borderId="0" xfId="0" applyNumberFormat="1" applyFont="1" applyAlignment="1">
      <alignment/>
    </xf>
    <xf numFmtId="0" fontId="20" fillId="0" borderId="0" xfId="0" applyFont="1" applyAlignment="1">
      <alignment/>
    </xf>
    <xf numFmtId="0" fontId="18" fillId="3" borderId="0" xfId="0" applyFont="1" applyFill="1" applyAlignment="1">
      <alignment/>
    </xf>
    <xf numFmtId="0" fontId="18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8" fillId="4" borderId="0" xfId="0" applyFont="1" applyFill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5" borderId="0" xfId="20" applyFont="1" applyFill="1" applyAlignment="1">
      <alignment horizontal="center"/>
    </xf>
    <xf numFmtId="0" fontId="8" fillId="0" borderId="0" xfId="0" applyFont="1" applyAlignment="1">
      <alignment horizontal="right"/>
    </xf>
    <xf numFmtId="0" fontId="3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4" borderId="0" xfId="20" applyFill="1" applyAlignment="1">
      <alignment horizontal="center"/>
    </xf>
    <xf numFmtId="0" fontId="16" fillId="4" borderId="0" xfId="0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0" fontId="7" fillId="3" borderId="0" xfId="20" applyFill="1" applyAlignment="1">
      <alignment horizontal="center"/>
    </xf>
    <xf numFmtId="0" fontId="19" fillId="3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22" fillId="0" borderId="0" xfId="0" applyFont="1" applyAlignment="1">
      <alignment/>
    </xf>
    <xf numFmtId="0" fontId="18" fillId="4" borderId="0" xfId="0" applyFont="1" applyFill="1" applyAlignment="1" quotePrefix="1">
      <alignment horizontal="center"/>
    </xf>
    <xf numFmtId="0" fontId="7" fillId="3" borderId="0" xfId="20" applyFont="1" applyFill="1" applyAlignment="1">
      <alignment horizontal="center"/>
    </xf>
    <xf numFmtId="0" fontId="7" fillId="4" borderId="0" xfId="20" applyFont="1" applyFill="1" applyAlignment="1">
      <alignment horizontal="center"/>
    </xf>
    <xf numFmtId="0" fontId="19" fillId="0" borderId="0" xfId="0" applyFont="1" applyAlignment="1">
      <alignment horizontal="center"/>
    </xf>
    <xf numFmtId="176" fontId="18" fillId="4" borderId="0" xfId="0" applyNumberFormat="1" applyFont="1" applyFill="1" applyAlignment="1">
      <alignment horizontal="center"/>
    </xf>
    <xf numFmtId="0" fontId="0" fillId="3" borderId="0" xfId="0" applyFont="1" applyFill="1" applyAlignment="1" quotePrefix="1">
      <alignment horizontal="center"/>
    </xf>
    <xf numFmtId="0" fontId="5" fillId="3" borderId="0" xfId="0" applyFont="1" applyFill="1" applyAlignment="1" quotePrefix="1">
      <alignment horizontal="center"/>
    </xf>
    <xf numFmtId="0" fontId="18" fillId="3" borderId="0" xfId="0" applyFont="1" applyFill="1" applyAlignment="1" quotePrefix="1">
      <alignment horizontal="center"/>
    </xf>
    <xf numFmtId="0" fontId="23" fillId="6" borderId="0" xfId="0" applyFont="1" applyFill="1" applyAlignment="1">
      <alignment/>
    </xf>
    <xf numFmtId="0" fontId="23" fillId="6" borderId="0" xfId="0" applyFont="1" applyFill="1" applyAlignment="1">
      <alignment horizontal="center"/>
    </xf>
    <xf numFmtId="0" fontId="23" fillId="7" borderId="0" xfId="0" applyFont="1" applyFill="1" applyAlignment="1">
      <alignment/>
    </xf>
    <xf numFmtId="0" fontId="23" fillId="7" borderId="0" xfId="0" applyFont="1" applyFill="1" applyAlignment="1">
      <alignment horizontal="center"/>
    </xf>
    <xf numFmtId="2" fontId="23" fillId="7" borderId="0" xfId="0" applyNumberFormat="1" applyFont="1" applyFill="1" applyAlignment="1">
      <alignment horizontal="center"/>
    </xf>
    <xf numFmtId="0" fontId="5" fillId="4" borderId="0" xfId="0" applyFont="1" applyFill="1" applyAlignment="1" quotePrefix="1">
      <alignment horizontal="center"/>
    </xf>
    <xf numFmtId="0" fontId="0" fillId="3" borderId="0" xfId="0" applyFill="1" applyAlignment="1">
      <alignment horizontal="center"/>
    </xf>
    <xf numFmtId="0" fontId="19" fillId="4" borderId="0" xfId="2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 quotePrefix="1">
      <alignment horizontal="center"/>
    </xf>
    <xf numFmtId="0" fontId="7" fillId="0" borderId="0" xfId="20" applyFont="1" applyFill="1" applyAlignment="1">
      <alignment horizontal="center"/>
    </xf>
    <xf numFmtId="0" fontId="5" fillId="0" borderId="0" xfId="0" applyFont="1" applyAlignment="1">
      <alignment horizontal="right"/>
    </xf>
    <xf numFmtId="0" fontId="1" fillId="5" borderId="0" xfId="0" applyFont="1" applyFill="1" applyAlignment="1">
      <alignment/>
    </xf>
    <xf numFmtId="0" fontId="24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8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5" fillId="0" borderId="0" xfId="0" applyFont="1" applyAlignment="1">
      <alignment/>
    </xf>
    <xf numFmtId="0" fontId="4" fillId="5" borderId="0" xfId="20" applyFont="1" applyFill="1" applyAlignment="1">
      <alignment horizontal="right"/>
    </xf>
    <xf numFmtId="0" fontId="5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Goldberg@freehills.com" TargetMode="External" /><Relationship Id="rId2" Type="http://schemas.openxmlformats.org/officeDocument/2006/relationships/hyperlink" Target="mailto:NeilCooke@laingorourke.com" TargetMode="External" /><Relationship Id="rId3" Type="http://schemas.openxmlformats.org/officeDocument/2006/relationships/hyperlink" Target="mailto:Chris.Smith@macquarie.com" TargetMode="External" /><Relationship Id="rId4" Type="http://schemas.openxmlformats.org/officeDocument/2006/relationships/hyperlink" Target="mailto:Jonathan.Horan@Freehills.com" TargetMode="External" /><Relationship Id="rId5" Type="http://schemas.openxmlformats.org/officeDocument/2006/relationships/hyperlink" Target="mailto:Adam.Jeffrey@Freehills.com" TargetMode="External" /><Relationship Id="rId6" Type="http://schemas.openxmlformats.org/officeDocument/2006/relationships/hyperlink" Target="mailto:tkoch@challenger.com.au" TargetMode="External" /><Relationship Id="rId7" Type="http://schemas.openxmlformats.org/officeDocument/2006/relationships/hyperlink" Target="mailto:sdixon@claytonutz.com" TargetMode="External" /><Relationship Id="rId8" Type="http://schemas.openxmlformats.org/officeDocument/2006/relationships/hyperlink" Target="mailto:lfischer@claytonutz.com&#160;" TargetMode="External" /><Relationship Id="rId9" Type="http://schemas.openxmlformats.org/officeDocument/2006/relationships/hyperlink" Target="mailto:Lily.Mathews@freehills.com" TargetMode="External" /><Relationship Id="rId10" Type="http://schemas.openxmlformats.org/officeDocument/2006/relationships/hyperlink" Target="mailto:tchahine@claytonutz.com" TargetMode="External" /><Relationship Id="rId11" Type="http://schemas.openxmlformats.org/officeDocument/2006/relationships/hyperlink" Target="mailto:Kelie.Pittaway@syd.com.au" TargetMode="External" /><Relationship Id="rId12" Type="http://schemas.openxmlformats.org/officeDocument/2006/relationships/hyperlink" Target="mailto:phil.johnston@cba.com.au" TargetMode="External" /><Relationship Id="rId13" Type="http://schemas.openxmlformats.org/officeDocument/2006/relationships/hyperlink" Target="mailto:Phil.Hatten@leicon.com.au" TargetMode="External" /><Relationship Id="rId14" Type="http://schemas.openxmlformats.org/officeDocument/2006/relationships/hyperlink" Target="mailto:jonhong1@bigpond.net.au" TargetMode="External" /><Relationship Id="rId15" Type="http://schemas.openxmlformats.org/officeDocument/2006/relationships/hyperlink" Target="mailto:Robert.Izzard@stryker.com" TargetMode="External" /><Relationship Id="rId16" Type="http://schemas.openxmlformats.org/officeDocument/2006/relationships/hyperlink" Target="mailto:EPelser@ClaytonUtz.com" TargetMode="External" /><Relationship Id="rId17" Type="http://schemas.openxmlformats.org/officeDocument/2006/relationships/hyperlink" Target="mailto:rwillis@challenger.com.au" TargetMode="External" /><Relationship Id="rId18" Type="http://schemas.openxmlformats.org/officeDocument/2006/relationships/hyperlink" Target="mailto:alison.peakman@au.pwc.com" TargetMode="External" /><Relationship Id="rId19" Type="http://schemas.openxmlformats.org/officeDocument/2006/relationships/hyperlink" Target="mailto:Jeremy.Gibson@macquarie.com" TargetMode="External" /><Relationship Id="rId20" Type="http://schemas.openxmlformats.org/officeDocument/2006/relationships/hyperlink" Target="mailto:MGrant@laingorourke.com" TargetMode="External" /><Relationship Id="rId21" Type="http://schemas.openxmlformats.org/officeDocument/2006/relationships/hyperlink" Target="mailto:Phil.Carmont@CBA.com.au" TargetMode="External" /><Relationship Id="rId22" Type="http://schemas.openxmlformats.org/officeDocument/2006/relationships/hyperlink" Target="mailto:matherm@colonialfirststate.com" TargetMode="External" /><Relationship Id="rId23" Type="http://schemas.openxmlformats.org/officeDocument/2006/relationships/hyperlink" Target="mailto:Ian.Grayburn@Freehills.com" TargetMode="External" /><Relationship Id="rId24" Type="http://schemas.openxmlformats.org/officeDocument/2006/relationships/hyperlink" Target="mailto:Tom.Kirby@CBA.com.au" TargetMode="External" /><Relationship Id="rId25" Type="http://schemas.openxmlformats.org/officeDocument/2006/relationships/hyperlink" Target="mailto:Glenn.Hilleard@CBA.com.au" TargetMode="External" /><Relationship Id="rId26" Type="http://schemas.openxmlformats.org/officeDocument/2006/relationships/hyperlink" Target="mailto:Richard.Green@CBA.com.au" TargetMode="External" /><Relationship Id="rId27" Type="http://schemas.openxmlformats.org/officeDocument/2006/relationships/hyperlink" Target="mailto:ronnie.altit@didata.com.au" TargetMode="External" /><Relationship Id="rId28" Type="http://schemas.openxmlformats.org/officeDocument/2006/relationships/hyperlink" Target="mailto:Chris.Milcz@CBA.com.au" TargetMode="External" /><Relationship Id="rId29" Type="http://schemas.openxmlformats.org/officeDocument/2006/relationships/hyperlink" Target="mailto:Rowan.Last@CBA.com.au" TargetMode="External" /><Relationship Id="rId30" Type="http://schemas.openxmlformats.org/officeDocument/2006/relationships/hyperlink" Target="mailto:doron@millersretail.com.au" TargetMode="External" /><Relationship Id="rId31" Type="http://schemas.openxmlformats.org/officeDocument/2006/relationships/hyperlink" Target="mailto:cmilcz@hotmail.com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6"/>
  <sheetViews>
    <sheetView workbookViewId="0" topLeftCell="A1">
      <selection activeCell="B30" sqref="B30"/>
    </sheetView>
  </sheetViews>
  <sheetFormatPr defaultColWidth="9.140625" defaultRowHeight="12.75"/>
  <cols>
    <col min="2" max="2" width="19.421875" style="0" customWidth="1"/>
  </cols>
  <sheetData>
    <row r="3" ht="12.75">
      <c r="B3" s="1" t="s">
        <v>175</v>
      </c>
    </row>
    <row r="4" spans="2:9" ht="12.75">
      <c r="B4" s="51" t="s">
        <v>176</v>
      </c>
      <c r="C4" s="51">
        <v>6.04</v>
      </c>
      <c r="D4" s="51">
        <v>6.11</v>
      </c>
      <c r="E4" s="51">
        <v>6.19</v>
      </c>
      <c r="F4" s="52">
        <v>6.34</v>
      </c>
      <c r="G4" s="52">
        <v>6.41</v>
      </c>
      <c r="H4" s="52">
        <v>6.49</v>
      </c>
      <c r="I4" s="52">
        <v>7.04</v>
      </c>
    </row>
    <row r="5" spans="2:9" ht="12.75">
      <c r="B5" s="53" t="s">
        <v>177</v>
      </c>
      <c r="C5" s="53">
        <v>6.08</v>
      </c>
      <c r="D5" s="53">
        <v>6.12</v>
      </c>
      <c r="E5" s="53">
        <v>6.23</v>
      </c>
      <c r="F5" s="54">
        <v>6.38</v>
      </c>
      <c r="G5" s="54">
        <v>6.45</v>
      </c>
      <c r="H5" s="54">
        <v>6.53</v>
      </c>
      <c r="I5" s="54">
        <v>7.08</v>
      </c>
    </row>
    <row r="9" ht="12.75">
      <c r="B9" s="1" t="s">
        <v>178</v>
      </c>
    </row>
    <row r="10" spans="2:6" ht="12.75">
      <c r="B10" s="53" t="s">
        <v>179</v>
      </c>
      <c r="C10" s="55">
        <v>5.3</v>
      </c>
      <c r="D10" s="55">
        <v>6</v>
      </c>
      <c r="E10" s="54">
        <v>6.15</v>
      </c>
      <c r="F10" s="55">
        <v>6.3</v>
      </c>
    </row>
    <row r="11" spans="2:6" ht="12.75">
      <c r="B11" s="51" t="s">
        <v>180</v>
      </c>
      <c r="C11" s="52">
        <v>5.32</v>
      </c>
      <c r="D11" s="52">
        <v>6.02</v>
      </c>
      <c r="E11" s="52">
        <v>6.17</v>
      </c>
      <c r="F11" s="52">
        <v>6.32</v>
      </c>
    </row>
    <row r="12" spans="2:6" ht="12.75">
      <c r="B12" s="53" t="s">
        <v>181</v>
      </c>
      <c r="C12" s="54">
        <v>5.34</v>
      </c>
      <c r="D12" s="54">
        <v>6.04</v>
      </c>
      <c r="E12" s="54">
        <v>6.19</v>
      </c>
      <c r="F12" s="54">
        <v>6.34</v>
      </c>
    </row>
    <row r="13" spans="2:6" ht="12.75">
      <c r="B13" s="53" t="s">
        <v>182</v>
      </c>
      <c r="C13" s="54">
        <v>5.36</v>
      </c>
      <c r="D13" s="54">
        <v>6.06</v>
      </c>
      <c r="E13" s="54">
        <v>6.21</v>
      </c>
      <c r="F13" s="54">
        <v>6.36</v>
      </c>
    </row>
    <row r="14" spans="2:6" ht="12.75">
      <c r="B14" s="51" t="s">
        <v>183</v>
      </c>
      <c r="C14" s="52">
        <v>5.38</v>
      </c>
      <c r="D14" s="52">
        <v>6.08</v>
      </c>
      <c r="E14" s="52">
        <v>6.23</v>
      </c>
      <c r="F14" s="52">
        <v>6.38</v>
      </c>
    </row>
    <row r="15" spans="2:6" ht="12.75">
      <c r="B15" s="53" t="s">
        <v>184</v>
      </c>
      <c r="C15" s="54">
        <v>5.41</v>
      </c>
      <c r="D15" s="54">
        <v>6.11</v>
      </c>
      <c r="E15" s="54">
        <v>6.26</v>
      </c>
      <c r="F15" s="54">
        <v>6.41</v>
      </c>
    </row>
    <row r="16" spans="2:6" ht="12.75">
      <c r="B16" s="53" t="s">
        <v>185</v>
      </c>
      <c r="C16" s="54">
        <v>5.44</v>
      </c>
      <c r="D16" s="54">
        <v>6.14</v>
      </c>
      <c r="E16" s="54">
        <v>6.29</v>
      </c>
      <c r="F16" s="54">
        <v>6.44</v>
      </c>
    </row>
    <row r="17" spans="2:6" ht="12.75">
      <c r="B17" s="51" t="s">
        <v>186</v>
      </c>
      <c r="C17" s="52">
        <v>5.46</v>
      </c>
      <c r="D17" s="52">
        <v>6.16</v>
      </c>
      <c r="E17" s="52">
        <v>6.31</v>
      </c>
      <c r="F17" s="52">
        <v>6.46</v>
      </c>
    </row>
    <row r="18" spans="2:6" ht="12.75">
      <c r="B18" s="53" t="s">
        <v>187</v>
      </c>
      <c r="C18" s="54">
        <v>5.48</v>
      </c>
      <c r="D18" s="54">
        <v>6.18</v>
      </c>
      <c r="E18" s="54">
        <v>6.33</v>
      </c>
      <c r="F18" s="54">
        <v>6.48</v>
      </c>
    </row>
    <row r="19" spans="2:6" ht="12.75">
      <c r="B19" s="53" t="s">
        <v>188</v>
      </c>
      <c r="C19" s="55">
        <v>5.5</v>
      </c>
      <c r="D19" s="55">
        <v>6.2</v>
      </c>
      <c r="E19" s="54">
        <v>6.35</v>
      </c>
      <c r="F19" s="55">
        <v>6.5</v>
      </c>
    </row>
    <row r="20" spans="2:6" ht="12.75">
      <c r="B20" s="51" t="s">
        <v>189</v>
      </c>
      <c r="C20" s="52">
        <v>5.53</v>
      </c>
      <c r="D20" s="52">
        <v>6.23</v>
      </c>
      <c r="E20" s="52">
        <v>6.38</v>
      </c>
      <c r="F20" s="52">
        <v>6.53</v>
      </c>
    </row>
    <row r="21" spans="2:6" ht="12.75">
      <c r="B21" s="53" t="s">
        <v>190</v>
      </c>
      <c r="C21" s="54">
        <v>5.56</v>
      </c>
      <c r="D21" s="54">
        <v>6.26</v>
      </c>
      <c r="E21" s="54">
        <v>6.41</v>
      </c>
      <c r="F21" s="54">
        <v>6.56</v>
      </c>
    </row>
    <row r="22" spans="2:6" ht="12.75">
      <c r="B22" s="53" t="s">
        <v>191</v>
      </c>
      <c r="C22" s="54">
        <v>5.58</v>
      </c>
      <c r="D22" s="54">
        <v>6.28</v>
      </c>
      <c r="E22" s="54">
        <v>6.43</v>
      </c>
      <c r="F22" s="54">
        <v>6.58</v>
      </c>
    </row>
    <row r="23" spans="2:6" ht="12.75">
      <c r="B23" s="51" t="s">
        <v>192</v>
      </c>
      <c r="C23" s="52">
        <v>6.01</v>
      </c>
      <c r="D23" s="52">
        <v>6.31</v>
      </c>
      <c r="E23" s="52">
        <v>6.46</v>
      </c>
      <c r="F23" s="52">
        <v>7.01</v>
      </c>
    </row>
    <row r="24" spans="2:6" ht="12.75">
      <c r="B24" s="53" t="s">
        <v>193</v>
      </c>
      <c r="C24" s="54">
        <v>6.03</v>
      </c>
      <c r="D24" s="54">
        <v>6.33</v>
      </c>
      <c r="E24" s="54">
        <v>6.48</v>
      </c>
      <c r="F24" s="54">
        <v>7.03</v>
      </c>
    </row>
    <row r="25" spans="2:6" ht="12.75">
      <c r="B25" s="53" t="s">
        <v>194</v>
      </c>
      <c r="C25" s="54">
        <v>6.07</v>
      </c>
      <c r="D25" s="54">
        <v>6.37</v>
      </c>
      <c r="E25" s="54">
        <v>6.52</v>
      </c>
      <c r="F25" s="54">
        <v>7.07</v>
      </c>
    </row>
    <row r="26" spans="2:6" ht="12.75">
      <c r="B26" s="51" t="s">
        <v>177</v>
      </c>
      <c r="C26" s="52">
        <v>6.09</v>
      </c>
      <c r="D26" s="52">
        <v>6.39</v>
      </c>
      <c r="E26" s="52">
        <v>6.54</v>
      </c>
      <c r="F26" s="52">
        <v>7.09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tabSelected="1" workbookViewId="0" topLeftCell="C1">
      <selection activeCell="M8" sqref="M8"/>
    </sheetView>
  </sheetViews>
  <sheetFormatPr defaultColWidth="9.140625" defaultRowHeight="12.75"/>
  <cols>
    <col min="1" max="1" width="3.28125" style="0" customWidth="1"/>
    <col min="2" max="2" width="11.28125" style="0" customWidth="1"/>
    <col min="3" max="3" width="11.140625" style="0" customWidth="1"/>
    <col min="4" max="4" width="5.00390625" style="0" customWidth="1"/>
    <col min="5" max="5" width="4.140625" style="0" customWidth="1"/>
    <col min="6" max="6" width="3.28125" style="0" customWidth="1"/>
    <col min="7" max="7" width="28.28125" style="0" customWidth="1"/>
    <col min="8" max="8" width="3.28125" style="0" customWidth="1"/>
    <col min="9" max="9" width="9.8515625" style="0" customWidth="1"/>
    <col min="10" max="10" width="3.140625" style="0" customWidth="1"/>
    <col min="11" max="11" width="3.00390625" style="0" customWidth="1"/>
    <col min="12" max="12" width="13.00390625" style="0" customWidth="1"/>
    <col min="13" max="13" width="20.00390625" style="0" customWidth="1"/>
    <col min="14" max="14" width="14.140625" style="0" customWidth="1"/>
    <col min="15" max="15" width="34.00390625" style="0" customWidth="1"/>
    <col min="16" max="16" width="4.140625" style="0" customWidth="1"/>
  </cols>
  <sheetData>
    <row r="1" spans="1:16" ht="22.5">
      <c r="A1" s="10" t="s">
        <v>4</v>
      </c>
      <c r="B1" s="5" t="s">
        <v>91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0.25" customHeight="1">
      <c r="A2" s="11" t="s">
        <v>9</v>
      </c>
      <c r="B2" s="7" t="s">
        <v>17</v>
      </c>
      <c r="C2" s="7" t="s">
        <v>18</v>
      </c>
      <c r="D2" s="8" t="s">
        <v>68</v>
      </c>
      <c r="E2" s="8" t="s">
        <v>212</v>
      </c>
      <c r="F2" s="8" t="s">
        <v>92</v>
      </c>
      <c r="G2" s="7" t="s">
        <v>16</v>
      </c>
      <c r="H2" s="7"/>
      <c r="I2" s="8" t="s">
        <v>93</v>
      </c>
      <c r="J2" s="8"/>
      <c r="K2" s="7"/>
      <c r="L2" s="7" t="s">
        <v>19</v>
      </c>
      <c r="M2" s="7"/>
      <c r="N2" s="7" t="s">
        <v>22</v>
      </c>
      <c r="O2" s="7" t="s">
        <v>20</v>
      </c>
      <c r="P2" s="7"/>
    </row>
    <row r="3" spans="1:16" ht="20.25" customHeight="1">
      <c r="A3" s="25">
        <v>25</v>
      </c>
      <c r="B3" s="26" t="s">
        <v>88</v>
      </c>
      <c r="C3" s="26" t="s">
        <v>89</v>
      </c>
      <c r="D3" s="27" t="s">
        <v>82</v>
      </c>
      <c r="E3" s="27">
        <v>1</v>
      </c>
      <c r="F3" s="26" t="s">
        <v>79</v>
      </c>
      <c r="G3" s="26" t="s">
        <v>90</v>
      </c>
      <c r="H3" s="26"/>
      <c r="I3" s="26" t="s">
        <v>64</v>
      </c>
      <c r="J3" s="26"/>
      <c r="K3" s="25"/>
      <c r="L3" s="50" t="s">
        <v>174</v>
      </c>
      <c r="M3" s="50"/>
      <c r="N3" s="50" t="s">
        <v>173</v>
      </c>
      <c r="O3" s="39" t="s">
        <v>166</v>
      </c>
      <c r="P3" s="22">
        <v>16</v>
      </c>
    </row>
    <row r="4" spans="1:16" ht="20.25" customHeight="1">
      <c r="A4" s="25">
        <v>26</v>
      </c>
      <c r="B4" s="26" t="s">
        <v>76</v>
      </c>
      <c r="C4" s="26" t="s">
        <v>87</v>
      </c>
      <c r="D4" s="27" t="s">
        <v>82</v>
      </c>
      <c r="E4" s="27">
        <v>2</v>
      </c>
      <c r="F4" s="26" t="s">
        <v>79</v>
      </c>
      <c r="G4" s="26" t="s">
        <v>90</v>
      </c>
      <c r="H4" s="26"/>
      <c r="I4" s="26" t="s">
        <v>64</v>
      </c>
      <c r="J4" s="26"/>
      <c r="K4" s="25"/>
      <c r="L4" s="49" t="s">
        <v>171</v>
      </c>
      <c r="M4" s="49"/>
      <c r="N4" s="48" t="s">
        <v>172</v>
      </c>
      <c r="O4" s="39" t="s">
        <v>165</v>
      </c>
      <c r="P4" s="31">
        <v>18</v>
      </c>
    </row>
    <row r="5" spans="1:25" ht="16.5">
      <c r="A5" s="16">
        <v>27</v>
      </c>
      <c r="B5" s="26" t="s">
        <v>153</v>
      </c>
      <c r="C5" s="26" t="s">
        <v>154</v>
      </c>
      <c r="D5" s="27" t="s">
        <v>82</v>
      </c>
      <c r="E5" s="27">
        <v>3</v>
      </c>
      <c r="F5" s="26" t="s">
        <v>79</v>
      </c>
      <c r="G5" s="17" t="s">
        <v>7</v>
      </c>
      <c r="H5" s="16"/>
      <c r="I5" s="17" t="s">
        <v>66</v>
      </c>
      <c r="J5" s="17"/>
      <c r="K5" s="16"/>
      <c r="L5" s="17">
        <v>9322.4098</v>
      </c>
      <c r="M5" s="17"/>
      <c r="N5" s="17" t="s">
        <v>196</v>
      </c>
      <c r="O5" s="44" t="s">
        <v>155</v>
      </c>
      <c r="P5" s="40">
        <v>16</v>
      </c>
      <c r="Q5" s="15"/>
      <c r="R5" s="24"/>
      <c r="S5" s="24"/>
      <c r="T5" s="24"/>
      <c r="U5" s="24"/>
      <c r="V5" s="24"/>
      <c r="W5" s="24"/>
      <c r="X5" s="24"/>
      <c r="Y5" s="24"/>
    </row>
    <row r="6" spans="1:25" ht="16.5">
      <c r="A6" s="16">
        <v>28</v>
      </c>
      <c r="B6" s="26" t="s">
        <v>199</v>
      </c>
      <c r="C6" s="26" t="s">
        <v>200</v>
      </c>
      <c r="D6" s="27" t="s">
        <v>82</v>
      </c>
      <c r="E6" s="27">
        <v>4</v>
      </c>
      <c r="F6" s="26" t="s">
        <v>79</v>
      </c>
      <c r="G6" s="17" t="s">
        <v>198</v>
      </c>
      <c r="H6" s="16"/>
      <c r="I6" s="17" t="s">
        <v>65</v>
      </c>
      <c r="J6" s="17"/>
      <c r="K6" s="16"/>
      <c r="L6" s="57" t="s">
        <v>209</v>
      </c>
      <c r="M6" s="57"/>
      <c r="N6" s="57" t="s">
        <v>208</v>
      </c>
      <c r="O6" s="39" t="s">
        <v>206</v>
      </c>
      <c r="P6" s="40" t="s">
        <v>5</v>
      </c>
      <c r="Q6" s="15"/>
      <c r="R6" s="24"/>
      <c r="S6" s="24"/>
      <c r="T6" s="24"/>
      <c r="U6" s="24"/>
      <c r="V6" s="24"/>
      <c r="W6" s="24"/>
      <c r="X6" s="24"/>
      <c r="Y6" s="24"/>
    </row>
    <row r="7" spans="1:25" ht="16.5">
      <c r="A7" s="29">
        <v>29</v>
      </c>
      <c r="B7" s="18" t="s">
        <v>77</v>
      </c>
      <c r="C7" s="18" t="s">
        <v>78</v>
      </c>
      <c r="D7" s="28" t="s">
        <v>81</v>
      </c>
      <c r="E7" s="28" t="s">
        <v>9</v>
      </c>
      <c r="F7" s="18" t="s">
        <v>79</v>
      </c>
      <c r="G7" s="18" t="s">
        <v>3</v>
      </c>
      <c r="H7" s="18"/>
      <c r="I7" s="18" t="s">
        <v>64</v>
      </c>
      <c r="J7" s="18"/>
      <c r="K7" s="29"/>
      <c r="L7" s="18">
        <v>9513.1029</v>
      </c>
      <c r="M7" s="18"/>
      <c r="N7" s="56" t="s">
        <v>197</v>
      </c>
      <c r="O7" s="36" t="s">
        <v>170</v>
      </c>
      <c r="P7" s="34">
        <v>14</v>
      </c>
      <c r="Q7" s="15"/>
      <c r="R7" s="24"/>
      <c r="S7" s="24"/>
      <c r="T7" s="24"/>
      <c r="U7" s="24"/>
      <c r="V7" s="24"/>
      <c r="W7" s="24"/>
      <c r="X7" s="24"/>
      <c r="Y7" s="24"/>
    </row>
    <row r="8" spans="1:25" ht="16.5">
      <c r="A8" s="29">
        <v>30</v>
      </c>
      <c r="B8" s="18" t="s">
        <v>85</v>
      </c>
      <c r="C8" s="18" t="s">
        <v>86</v>
      </c>
      <c r="D8" s="28" t="s">
        <v>81</v>
      </c>
      <c r="E8" s="28">
        <v>2</v>
      </c>
      <c r="F8" s="18" t="s">
        <v>79</v>
      </c>
      <c r="G8" s="18" t="s">
        <v>2</v>
      </c>
      <c r="H8" s="18"/>
      <c r="I8" s="18" t="s">
        <v>64</v>
      </c>
      <c r="J8" s="18"/>
      <c r="K8" s="29"/>
      <c r="L8" s="43" t="s">
        <v>167</v>
      </c>
      <c r="M8" s="36" t="s">
        <v>224</v>
      </c>
      <c r="N8" s="43" t="s">
        <v>168</v>
      </c>
      <c r="O8" s="36" t="s">
        <v>169</v>
      </c>
      <c r="P8" s="41">
        <v>18</v>
      </c>
      <c r="Q8" s="15"/>
      <c r="R8" s="24"/>
      <c r="S8" s="24"/>
      <c r="T8" s="24"/>
      <c r="U8" s="24"/>
      <c r="V8" s="24"/>
      <c r="W8" s="24"/>
      <c r="X8" s="24"/>
      <c r="Y8" s="24"/>
    </row>
    <row r="9" spans="1:25" ht="16.5">
      <c r="A9" s="29">
        <v>31</v>
      </c>
      <c r="B9" s="18" t="s">
        <v>201</v>
      </c>
      <c r="C9" s="18" t="s">
        <v>202</v>
      </c>
      <c r="D9" s="28" t="s">
        <v>81</v>
      </c>
      <c r="E9" s="28">
        <v>4</v>
      </c>
      <c r="F9" s="18" t="s">
        <v>79</v>
      </c>
      <c r="G9" s="18" t="s">
        <v>210</v>
      </c>
      <c r="H9" s="18"/>
      <c r="I9" s="18" t="s">
        <v>65</v>
      </c>
      <c r="J9" s="18"/>
      <c r="K9" s="29"/>
      <c r="L9" s="43"/>
      <c r="M9" s="43"/>
      <c r="N9" s="43"/>
      <c r="O9" s="36" t="s">
        <v>207</v>
      </c>
      <c r="P9" s="58"/>
      <c r="Q9" s="15"/>
      <c r="R9" s="24"/>
      <c r="S9" s="24"/>
      <c r="T9" s="24"/>
      <c r="U9" s="24"/>
      <c r="V9" s="24"/>
      <c r="W9" s="24"/>
      <c r="X9" s="24"/>
      <c r="Y9" s="24"/>
    </row>
    <row r="10" spans="1:25" ht="16.5">
      <c r="A10" s="29">
        <v>32</v>
      </c>
      <c r="B10" s="18" t="s">
        <v>69</v>
      </c>
      <c r="C10" s="18" t="s">
        <v>94</v>
      </c>
      <c r="D10" s="28" t="s">
        <v>81</v>
      </c>
      <c r="E10" s="28">
        <v>3</v>
      </c>
      <c r="F10" s="18" t="s">
        <v>79</v>
      </c>
      <c r="G10" s="18" t="s">
        <v>1</v>
      </c>
      <c r="H10" s="18"/>
      <c r="I10" s="18" t="s">
        <v>64</v>
      </c>
      <c r="J10" s="18"/>
      <c r="K10" s="18"/>
      <c r="L10" s="47">
        <v>9513.944</v>
      </c>
      <c r="M10" s="47"/>
      <c r="N10" s="43" t="s">
        <v>195</v>
      </c>
      <c r="O10" s="45" t="s">
        <v>140</v>
      </c>
      <c r="P10" s="37">
        <v>18</v>
      </c>
      <c r="Q10" s="15"/>
      <c r="R10" s="24"/>
      <c r="S10" s="24"/>
      <c r="T10" s="24"/>
      <c r="U10" s="24"/>
      <c r="V10" s="24"/>
      <c r="W10" s="24"/>
      <c r="X10" s="24"/>
      <c r="Y10" s="24"/>
    </row>
    <row r="11" spans="1:25" ht="16.5">
      <c r="A11" s="29">
        <v>33</v>
      </c>
      <c r="B11" s="18" t="s">
        <v>83</v>
      </c>
      <c r="C11" s="18" t="s">
        <v>84</v>
      </c>
      <c r="D11" s="28" t="s">
        <v>81</v>
      </c>
      <c r="E11" s="28">
        <v>1</v>
      </c>
      <c r="F11" s="18" t="s">
        <v>79</v>
      </c>
      <c r="G11" s="18" t="s">
        <v>0</v>
      </c>
      <c r="H11" s="18"/>
      <c r="I11" s="18" t="s">
        <v>64</v>
      </c>
      <c r="J11" s="18"/>
      <c r="K11" s="29"/>
      <c r="L11" s="43" t="s">
        <v>163</v>
      </c>
      <c r="M11" s="43"/>
      <c r="N11" s="43" t="s">
        <v>162</v>
      </c>
      <c r="O11" s="45" t="s">
        <v>164</v>
      </c>
      <c r="P11" s="18">
        <v>22</v>
      </c>
      <c r="Q11" s="15"/>
      <c r="R11" s="24"/>
      <c r="S11" s="24"/>
      <c r="T11" s="24"/>
      <c r="U11" s="24"/>
      <c r="V11" s="24"/>
      <c r="W11" s="24"/>
      <c r="X11" s="24"/>
      <c r="Y11" s="24"/>
    </row>
    <row r="12" spans="1:25" ht="16.5">
      <c r="A12" s="15">
        <v>1</v>
      </c>
      <c r="B12" s="14" t="s">
        <v>126</v>
      </c>
      <c r="C12" s="14" t="s">
        <v>127</v>
      </c>
      <c r="D12" s="2" t="s">
        <v>9</v>
      </c>
      <c r="E12" s="27">
        <v>3</v>
      </c>
      <c r="F12" s="14" t="s">
        <v>79</v>
      </c>
      <c r="G12" s="14" t="s">
        <v>1</v>
      </c>
      <c r="H12" s="14"/>
      <c r="I12" s="14" t="s">
        <v>64</v>
      </c>
      <c r="J12" s="14"/>
      <c r="K12" s="14" t="s">
        <v>152</v>
      </c>
      <c r="L12" s="20" t="s">
        <v>156</v>
      </c>
      <c r="M12" s="20"/>
      <c r="N12" s="20" t="s">
        <v>157</v>
      </c>
      <c r="O12" s="9" t="s">
        <v>158</v>
      </c>
      <c r="P12" s="31">
        <v>18</v>
      </c>
      <c r="Q12" s="15"/>
      <c r="R12" s="24"/>
      <c r="S12" s="24"/>
      <c r="T12" s="24"/>
      <c r="U12" s="24"/>
      <c r="V12" s="24"/>
      <c r="W12" s="24"/>
      <c r="X12" s="24"/>
      <c r="Y12" s="24"/>
    </row>
    <row r="13" spans="1:25" ht="16.5">
      <c r="A13" s="15">
        <v>2</v>
      </c>
      <c r="B13" s="14" t="s">
        <v>74</v>
      </c>
      <c r="C13" s="14" t="s">
        <v>75</v>
      </c>
      <c r="D13" s="2" t="s">
        <v>9</v>
      </c>
      <c r="E13" s="27">
        <v>4</v>
      </c>
      <c r="F13" s="14" t="s">
        <v>79</v>
      </c>
      <c r="G13" s="14" t="s">
        <v>2</v>
      </c>
      <c r="H13" s="14"/>
      <c r="I13" s="14" t="s">
        <v>64</v>
      </c>
      <c r="J13" s="14"/>
      <c r="K13" s="14" t="s">
        <v>152</v>
      </c>
      <c r="L13" s="14" t="s">
        <v>160</v>
      </c>
      <c r="M13" s="14"/>
      <c r="N13" s="14" t="s">
        <v>161</v>
      </c>
      <c r="O13" s="46" t="s">
        <v>159</v>
      </c>
      <c r="P13" s="22">
        <v>16</v>
      </c>
      <c r="Q13" s="15"/>
      <c r="R13" s="24"/>
      <c r="S13" s="24"/>
      <c r="T13" s="24"/>
      <c r="U13" s="24"/>
      <c r="V13" s="24"/>
      <c r="W13" s="24"/>
      <c r="X13" s="24"/>
      <c r="Y13" s="24"/>
    </row>
    <row r="14" spans="1:25" ht="16.5">
      <c r="A14" s="15">
        <v>3</v>
      </c>
      <c r="B14" s="14" t="s">
        <v>69</v>
      </c>
      <c r="C14" s="14" t="s">
        <v>70</v>
      </c>
      <c r="D14" s="2" t="s">
        <v>9</v>
      </c>
      <c r="E14" s="27">
        <v>3</v>
      </c>
      <c r="F14" s="14" t="s">
        <v>79</v>
      </c>
      <c r="G14" s="14" t="s">
        <v>71</v>
      </c>
      <c r="H14" s="14"/>
      <c r="I14" s="14" t="s">
        <v>64</v>
      </c>
      <c r="J14" s="14"/>
      <c r="K14" s="14" t="s">
        <v>80</v>
      </c>
      <c r="L14" s="14">
        <v>9513.9532</v>
      </c>
      <c r="M14" s="14"/>
      <c r="N14" s="14" t="s">
        <v>72</v>
      </c>
      <c r="O14" s="13" t="s">
        <v>73</v>
      </c>
      <c r="P14" s="31">
        <v>18</v>
      </c>
      <c r="Q14" s="15"/>
      <c r="R14" s="24"/>
      <c r="S14" s="24"/>
      <c r="T14" s="24"/>
      <c r="U14" s="24"/>
      <c r="V14" s="24"/>
      <c r="W14" s="24"/>
      <c r="X14" s="24"/>
      <c r="Y14" s="24"/>
    </row>
    <row r="15" spans="1:25" ht="16.5">
      <c r="A15" s="15">
        <v>4</v>
      </c>
      <c r="B15" s="14" t="s">
        <v>144</v>
      </c>
      <c r="C15" s="14" t="s">
        <v>142</v>
      </c>
      <c r="D15" s="2" t="s">
        <v>9</v>
      </c>
      <c r="E15" s="27">
        <v>4</v>
      </c>
      <c r="F15" s="2" t="s">
        <v>80</v>
      </c>
      <c r="G15" s="14" t="s">
        <v>143</v>
      </c>
      <c r="H15" s="14"/>
      <c r="I15" s="14" t="s">
        <v>64</v>
      </c>
      <c r="J15" s="14"/>
      <c r="K15" s="14" t="s">
        <v>10</v>
      </c>
      <c r="L15" s="14" t="s">
        <v>145</v>
      </c>
      <c r="M15" s="14"/>
      <c r="N15" s="14" t="s">
        <v>146</v>
      </c>
      <c r="O15" s="9" t="s">
        <v>147</v>
      </c>
      <c r="P15" s="32">
        <v>12</v>
      </c>
      <c r="Q15" s="15"/>
      <c r="R15" s="24"/>
      <c r="S15" s="24"/>
      <c r="T15" s="24"/>
      <c r="U15" s="24"/>
      <c r="V15" s="24"/>
      <c r="W15" s="24"/>
      <c r="X15" s="24"/>
      <c r="Y15" s="24"/>
    </row>
    <row r="16" spans="1:25" ht="16.5">
      <c r="A16" s="15">
        <v>5</v>
      </c>
      <c r="B16" s="59" t="s">
        <v>204</v>
      </c>
      <c r="C16" s="59" t="s">
        <v>122</v>
      </c>
      <c r="D16" s="2" t="s">
        <v>9</v>
      </c>
      <c r="E16" s="27">
        <v>4</v>
      </c>
      <c r="F16" s="14" t="s">
        <v>79</v>
      </c>
      <c r="G16" s="59" t="s">
        <v>198</v>
      </c>
      <c r="H16" s="59"/>
      <c r="I16" s="14" t="s">
        <v>65</v>
      </c>
      <c r="J16" s="14"/>
      <c r="K16" s="59" t="s">
        <v>82</v>
      </c>
      <c r="L16" s="60">
        <v>8249.5256</v>
      </c>
      <c r="M16" s="60"/>
      <c r="N16" s="60" t="s">
        <v>203</v>
      </c>
      <c r="O16" s="61" t="s">
        <v>148</v>
      </c>
      <c r="P16" s="31">
        <v>18</v>
      </c>
      <c r="Q16" s="15"/>
      <c r="R16" s="24"/>
      <c r="S16" s="24"/>
      <c r="T16" s="24"/>
      <c r="U16" s="24"/>
      <c r="V16" s="24"/>
      <c r="W16" s="24"/>
      <c r="X16" s="24"/>
      <c r="Y16" s="24"/>
    </row>
    <row r="17" spans="1:25" ht="16.5">
      <c r="A17" s="15">
        <v>6</v>
      </c>
      <c r="B17" s="14" t="s">
        <v>101</v>
      </c>
      <c r="C17" s="14" t="s">
        <v>102</v>
      </c>
      <c r="D17" s="2" t="s">
        <v>9</v>
      </c>
      <c r="E17" s="27">
        <v>3</v>
      </c>
      <c r="F17" s="2" t="s">
        <v>80</v>
      </c>
      <c r="G17" s="14" t="s">
        <v>103</v>
      </c>
      <c r="H17" s="12" t="s">
        <v>150</v>
      </c>
      <c r="I17" s="14" t="s">
        <v>106</v>
      </c>
      <c r="J17" s="14"/>
      <c r="K17" s="14" t="s">
        <v>15</v>
      </c>
      <c r="L17" s="14" t="s">
        <v>124</v>
      </c>
      <c r="M17" s="14"/>
      <c r="N17" s="14" t="s">
        <v>104</v>
      </c>
      <c r="O17" s="9" t="s">
        <v>105</v>
      </c>
      <c r="P17" s="32">
        <v>12</v>
      </c>
      <c r="Q17" s="15"/>
      <c r="R17" s="24"/>
      <c r="S17" s="24"/>
      <c r="T17" s="24"/>
      <c r="U17" s="24"/>
      <c r="V17" s="24"/>
      <c r="W17" s="24"/>
      <c r="X17" s="24"/>
      <c r="Y17" s="24"/>
    </row>
    <row r="18" spans="1:25" ht="16.5">
      <c r="A18" s="15">
        <v>7</v>
      </c>
      <c r="B18" s="14" t="s">
        <v>28</v>
      </c>
      <c r="C18" s="14" t="s">
        <v>29</v>
      </c>
      <c r="D18" s="2" t="s">
        <v>9</v>
      </c>
      <c r="E18" s="27">
        <v>1</v>
      </c>
      <c r="F18" s="14" t="s">
        <v>79</v>
      </c>
      <c r="G18" s="14" t="s">
        <v>31</v>
      </c>
      <c r="H18" s="14" t="s">
        <v>5</v>
      </c>
      <c r="I18" s="14" t="s">
        <v>67</v>
      </c>
      <c r="J18" s="14"/>
      <c r="K18" s="14" t="s">
        <v>151</v>
      </c>
      <c r="L18" s="14">
        <v>8232.5548</v>
      </c>
      <c r="M18" s="14"/>
      <c r="N18" s="14" t="s">
        <v>32</v>
      </c>
      <c r="O18" s="13" t="s">
        <v>30</v>
      </c>
      <c r="P18" s="31">
        <v>18</v>
      </c>
      <c r="Q18" s="15"/>
      <c r="R18" s="24"/>
      <c r="S18" s="24"/>
      <c r="T18" s="24"/>
      <c r="U18" s="24"/>
      <c r="V18" s="24"/>
      <c r="W18" s="24"/>
      <c r="X18" s="24"/>
      <c r="Y18" s="24"/>
    </row>
    <row r="19" spans="1:25" ht="16.5">
      <c r="A19" s="15">
        <v>8</v>
      </c>
      <c r="B19" s="14" t="s">
        <v>97</v>
      </c>
      <c r="C19" s="14" t="s">
        <v>98</v>
      </c>
      <c r="D19" s="2" t="s">
        <v>9</v>
      </c>
      <c r="E19" s="27">
        <v>1</v>
      </c>
      <c r="F19" s="14" t="s">
        <v>79</v>
      </c>
      <c r="G19" s="14" t="s">
        <v>31</v>
      </c>
      <c r="H19" s="14"/>
      <c r="I19" s="14" t="s">
        <v>67</v>
      </c>
      <c r="J19" s="14"/>
      <c r="K19" s="14" t="s">
        <v>82</v>
      </c>
      <c r="L19" s="14">
        <v>8232.3529</v>
      </c>
      <c r="M19" s="14"/>
      <c r="N19" s="14" t="s">
        <v>99</v>
      </c>
      <c r="O19" s="9" t="s">
        <v>100</v>
      </c>
      <c r="P19" s="22">
        <v>16</v>
      </c>
      <c r="Q19" s="15"/>
      <c r="R19" s="24"/>
      <c r="S19" s="24"/>
      <c r="T19" s="24"/>
      <c r="U19" s="24"/>
      <c r="V19" s="24"/>
      <c r="W19" s="24"/>
      <c r="X19" s="24"/>
      <c r="Y19" s="24"/>
    </row>
    <row r="20" spans="1:25" ht="16.5">
      <c r="A20" s="15">
        <v>9</v>
      </c>
      <c r="B20" s="14" t="s">
        <v>11</v>
      </c>
      <c r="C20" s="14" t="s">
        <v>113</v>
      </c>
      <c r="D20" s="2" t="s">
        <v>9</v>
      </c>
      <c r="E20" s="27">
        <v>2</v>
      </c>
      <c r="F20" s="14" t="s">
        <v>79</v>
      </c>
      <c r="G20" s="14" t="s">
        <v>114</v>
      </c>
      <c r="H20" s="14"/>
      <c r="I20" s="14" t="s">
        <v>65</v>
      </c>
      <c r="J20" s="14"/>
      <c r="K20" s="14" t="s">
        <v>151</v>
      </c>
      <c r="L20" s="14" t="s">
        <v>116</v>
      </c>
      <c r="M20" s="14"/>
      <c r="N20" s="14" t="s">
        <v>117</v>
      </c>
      <c r="O20" s="13" t="s">
        <v>115</v>
      </c>
      <c r="P20" s="22">
        <v>16</v>
      </c>
      <c r="Q20" s="15"/>
      <c r="R20" s="24"/>
      <c r="S20" s="24"/>
      <c r="T20" s="24"/>
      <c r="U20" s="24"/>
      <c r="V20" s="24"/>
      <c r="W20" s="24"/>
      <c r="X20" s="24"/>
      <c r="Y20" s="24"/>
    </row>
    <row r="21" spans="1:25" ht="16.5">
      <c r="A21" s="15">
        <v>10</v>
      </c>
      <c r="B21" s="14" t="s">
        <v>37</v>
      </c>
      <c r="C21" s="14" t="s">
        <v>38</v>
      </c>
      <c r="D21" s="2" t="s">
        <v>9</v>
      </c>
      <c r="E21" s="27">
        <v>3</v>
      </c>
      <c r="F21" s="14" t="s">
        <v>79</v>
      </c>
      <c r="G21" s="14" t="s">
        <v>40</v>
      </c>
      <c r="H21" s="14"/>
      <c r="I21" s="14" t="s">
        <v>65</v>
      </c>
      <c r="J21" s="14"/>
      <c r="K21" s="14" t="s">
        <v>151</v>
      </c>
      <c r="L21" s="19">
        <v>9994.7796</v>
      </c>
      <c r="M21" s="19"/>
      <c r="N21" s="14" t="s">
        <v>41</v>
      </c>
      <c r="O21" s="9" t="s">
        <v>39</v>
      </c>
      <c r="P21" s="22">
        <v>16</v>
      </c>
      <c r="Q21" s="15"/>
      <c r="R21" s="24"/>
      <c r="S21" s="24"/>
      <c r="T21" s="24"/>
      <c r="U21" s="24"/>
      <c r="V21" s="24"/>
      <c r="W21" s="24"/>
      <c r="X21" s="24"/>
      <c r="Y21" s="24"/>
    </row>
    <row r="22" spans="1:25" ht="16.5">
      <c r="A22" s="15">
        <v>11</v>
      </c>
      <c r="B22" s="14" t="s">
        <v>76</v>
      </c>
      <c r="C22" s="14" t="s">
        <v>131</v>
      </c>
      <c r="D22" s="2" t="s">
        <v>9</v>
      </c>
      <c r="E22" s="27">
        <v>1</v>
      </c>
      <c r="F22" s="14" t="s">
        <v>79</v>
      </c>
      <c r="G22" s="14" t="s">
        <v>40</v>
      </c>
      <c r="H22" s="14"/>
      <c r="I22" s="14" t="s">
        <v>65</v>
      </c>
      <c r="J22" s="14"/>
      <c r="K22" s="14" t="s">
        <v>15</v>
      </c>
      <c r="L22" s="12" t="s">
        <v>132</v>
      </c>
      <c r="M22" s="12"/>
      <c r="N22" s="22" t="s">
        <v>133</v>
      </c>
      <c r="O22" s="9" t="s">
        <v>134</v>
      </c>
      <c r="P22" s="31">
        <v>14</v>
      </c>
      <c r="Q22" s="15"/>
      <c r="R22" s="24"/>
      <c r="S22" s="24"/>
      <c r="T22" s="24"/>
      <c r="U22" s="24"/>
      <c r="V22" s="24"/>
      <c r="W22" s="24"/>
      <c r="X22" s="24"/>
      <c r="Y22" s="24"/>
    </row>
    <row r="23" spans="1:25" ht="16.5">
      <c r="A23" s="15">
        <v>12</v>
      </c>
      <c r="B23" s="14" t="s">
        <v>23</v>
      </c>
      <c r="C23" s="14" t="s">
        <v>42</v>
      </c>
      <c r="D23" s="2" t="s">
        <v>9</v>
      </c>
      <c r="E23" s="27">
        <v>4</v>
      </c>
      <c r="F23" s="14" t="s">
        <v>79</v>
      </c>
      <c r="G23" s="14" t="s">
        <v>26</v>
      </c>
      <c r="H23" s="14"/>
      <c r="I23" s="14" t="s">
        <v>65</v>
      </c>
      <c r="J23" s="14"/>
      <c r="K23" s="14" t="s">
        <v>151</v>
      </c>
      <c r="L23" s="19">
        <v>9017.756</v>
      </c>
      <c r="M23" s="19"/>
      <c r="N23" s="14" t="s">
        <v>27</v>
      </c>
      <c r="O23" s="13" t="s">
        <v>24</v>
      </c>
      <c r="P23" s="31">
        <v>18</v>
      </c>
      <c r="Q23" s="15"/>
      <c r="R23" s="24"/>
      <c r="S23" s="24"/>
      <c r="T23" s="24"/>
      <c r="U23" s="24"/>
      <c r="V23" s="24"/>
      <c r="W23" s="24"/>
      <c r="X23" s="24"/>
      <c r="Y23" s="24"/>
    </row>
    <row r="24" spans="1:25" ht="16.5">
      <c r="A24" s="15">
        <v>13</v>
      </c>
      <c r="B24" s="14" t="s">
        <v>107</v>
      </c>
      <c r="C24" s="14" t="s">
        <v>108</v>
      </c>
      <c r="D24" s="2" t="s">
        <v>9</v>
      </c>
      <c r="E24" s="27">
        <v>4</v>
      </c>
      <c r="F24" s="14" t="s">
        <v>79</v>
      </c>
      <c r="G24" s="14" t="s">
        <v>26</v>
      </c>
      <c r="H24" s="14"/>
      <c r="I24" s="14" t="s">
        <v>65</v>
      </c>
      <c r="J24" s="14"/>
      <c r="K24" s="14" t="s">
        <v>15</v>
      </c>
      <c r="L24" s="14" t="s">
        <v>110</v>
      </c>
      <c r="M24" s="14"/>
      <c r="N24" s="14" t="s">
        <v>111</v>
      </c>
      <c r="O24" s="9" t="s">
        <v>109</v>
      </c>
      <c r="P24" s="31">
        <v>18</v>
      </c>
      <c r="Q24" s="15"/>
      <c r="R24" s="24"/>
      <c r="S24" s="24"/>
      <c r="T24" s="24"/>
      <c r="U24" s="24"/>
      <c r="V24" s="24"/>
      <c r="W24" s="24"/>
      <c r="X24" s="24"/>
      <c r="Y24" s="24"/>
    </row>
    <row r="25" spans="1:25" ht="16.5">
      <c r="A25" s="15">
        <v>14</v>
      </c>
      <c r="B25" s="14" t="s">
        <v>69</v>
      </c>
      <c r="C25" s="14" t="s">
        <v>205</v>
      </c>
      <c r="D25" s="2" t="s">
        <v>9</v>
      </c>
      <c r="E25" s="27">
        <v>2</v>
      </c>
      <c r="F25" s="14" t="s">
        <v>79</v>
      </c>
      <c r="G25" s="14" t="s">
        <v>43</v>
      </c>
      <c r="H25" s="14"/>
      <c r="I25" s="14" t="s">
        <v>65</v>
      </c>
      <c r="J25" s="14"/>
      <c r="K25" s="14" t="s">
        <v>15</v>
      </c>
      <c r="L25" s="14">
        <v>9925.6602</v>
      </c>
      <c r="M25" s="14"/>
      <c r="N25" s="14" t="s">
        <v>123</v>
      </c>
      <c r="O25" s="13" t="s">
        <v>112</v>
      </c>
      <c r="P25" s="22">
        <v>20</v>
      </c>
      <c r="Q25" s="15"/>
      <c r="R25" s="24"/>
      <c r="S25" s="24"/>
      <c r="T25" s="24"/>
      <c r="U25" s="24"/>
      <c r="V25" s="24"/>
      <c r="W25" s="24"/>
      <c r="X25" s="24"/>
      <c r="Y25" s="24"/>
    </row>
    <row r="26" spans="1:25" ht="16.5">
      <c r="A26" s="15">
        <v>15</v>
      </c>
      <c r="B26" s="14" t="s">
        <v>58</v>
      </c>
      <c r="C26" s="14" t="s">
        <v>57</v>
      </c>
      <c r="D26" s="2" t="s">
        <v>9</v>
      </c>
      <c r="E26" s="27">
        <v>2</v>
      </c>
      <c r="F26" s="14" t="s">
        <v>80</v>
      </c>
      <c r="G26" s="14" t="s">
        <v>8</v>
      </c>
      <c r="H26" s="14"/>
      <c r="I26" s="14" t="s">
        <v>65</v>
      </c>
      <c r="J26" s="14"/>
      <c r="K26" s="14" t="s">
        <v>152</v>
      </c>
      <c r="L26" s="14" t="s">
        <v>60</v>
      </c>
      <c r="M26" s="14"/>
      <c r="N26" s="14" t="s">
        <v>59</v>
      </c>
      <c r="O26" s="13" t="s">
        <v>61</v>
      </c>
      <c r="P26" s="32">
        <v>12</v>
      </c>
      <c r="Q26" s="15"/>
      <c r="R26" s="24"/>
      <c r="S26" s="24"/>
      <c r="T26" s="24"/>
      <c r="U26" s="24"/>
      <c r="V26" s="24"/>
      <c r="W26" s="24"/>
      <c r="X26" s="24"/>
      <c r="Y26" s="24"/>
    </row>
    <row r="27" spans="1:25" ht="16.5">
      <c r="A27" s="15">
        <v>16</v>
      </c>
      <c r="B27" s="14" t="s">
        <v>49</v>
      </c>
      <c r="C27" s="14" t="s">
        <v>48</v>
      </c>
      <c r="D27" s="2" t="s">
        <v>9</v>
      </c>
      <c r="E27" s="27">
        <v>1</v>
      </c>
      <c r="F27" s="14" t="s">
        <v>80</v>
      </c>
      <c r="G27" s="14" t="s">
        <v>6</v>
      </c>
      <c r="H27" s="14"/>
      <c r="I27" s="14" t="s">
        <v>66</v>
      </c>
      <c r="J27" s="14"/>
      <c r="K27" s="14" t="s">
        <v>80</v>
      </c>
      <c r="L27" s="14">
        <v>9353.5758</v>
      </c>
      <c r="M27" s="14"/>
      <c r="N27" s="14" t="s">
        <v>62</v>
      </c>
      <c r="O27" s="13" t="s">
        <v>50</v>
      </c>
      <c r="P27" s="32">
        <v>10</v>
      </c>
      <c r="Q27" s="15"/>
      <c r="R27" s="24"/>
      <c r="S27" s="24"/>
      <c r="T27" s="24"/>
      <c r="U27" s="24"/>
      <c r="V27" s="24"/>
      <c r="W27" s="24"/>
      <c r="X27" s="24"/>
      <c r="Y27" s="24"/>
    </row>
    <row r="28" spans="1:25" ht="16.5">
      <c r="A28" s="15">
        <v>17</v>
      </c>
      <c r="B28" s="14" t="s">
        <v>46</v>
      </c>
      <c r="C28" s="14" t="s">
        <v>47</v>
      </c>
      <c r="D28" s="2" t="s">
        <v>9</v>
      </c>
      <c r="E28" s="27">
        <v>2</v>
      </c>
      <c r="F28" s="14" t="s">
        <v>80</v>
      </c>
      <c r="G28" s="14" t="s">
        <v>6</v>
      </c>
      <c r="H28" s="14"/>
      <c r="I28" s="14" t="s">
        <v>66</v>
      </c>
      <c r="J28" s="14"/>
      <c r="K28" s="14" t="s">
        <v>80</v>
      </c>
      <c r="L28" s="14">
        <v>9353.4831</v>
      </c>
      <c r="M28" s="14"/>
      <c r="N28" s="20" t="s">
        <v>125</v>
      </c>
      <c r="O28" s="13" t="s">
        <v>56</v>
      </c>
      <c r="P28" s="32">
        <v>12</v>
      </c>
      <c r="Q28" s="15"/>
      <c r="R28" s="24"/>
      <c r="S28" s="24"/>
      <c r="T28" s="24"/>
      <c r="U28" s="24"/>
      <c r="V28" s="24"/>
      <c r="W28" s="24"/>
      <c r="X28" s="24"/>
      <c r="Y28" s="24"/>
    </row>
    <row r="29" spans="1:17" ht="16.5">
      <c r="A29" s="15">
        <v>18</v>
      </c>
      <c r="B29" s="14" t="s">
        <v>44</v>
      </c>
      <c r="C29" s="14" t="s">
        <v>45</v>
      </c>
      <c r="D29" s="14" t="s">
        <v>9</v>
      </c>
      <c r="E29" s="27">
        <v>1</v>
      </c>
      <c r="F29" s="14" t="s">
        <v>80</v>
      </c>
      <c r="G29" s="12" t="s">
        <v>6</v>
      </c>
      <c r="H29" s="12"/>
      <c r="I29" s="12" t="s">
        <v>66</v>
      </c>
      <c r="J29" s="12"/>
      <c r="K29" s="12" t="s">
        <v>152</v>
      </c>
      <c r="L29" s="12">
        <v>9353.5402</v>
      </c>
      <c r="M29" s="12"/>
      <c r="N29" s="21" t="s">
        <v>121</v>
      </c>
      <c r="O29" s="13" t="s">
        <v>51</v>
      </c>
      <c r="P29" s="32">
        <v>14</v>
      </c>
      <c r="Q29" s="3"/>
    </row>
    <row r="30" spans="1:17" ht="16.5">
      <c r="A30" s="15">
        <v>19</v>
      </c>
      <c r="B30" s="14" t="s">
        <v>52</v>
      </c>
      <c r="C30" s="14" t="s">
        <v>53</v>
      </c>
      <c r="D30" s="14" t="s">
        <v>9</v>
      </c>
      <c r="E30" s="27">
        <v>3</v>
      </c>
      <c r="F30" s="14" t="s">
        <v>80</v>
      </c>
      <c r="G30" s="12" t="s">
        <v>7</v>
      </c>
      <c r="H30" s="12" t="s">
        <v>150</v>
      </c>
      <c r="I30" s="12" t="s">
        <v>66</v>
      </c>
      <c r="J30" s="12"/>
      <c r="K30" s="12" t="s">
        <v>10</v>
      </c>
      <c r="L30" s="12">
        <v>9322.4484</v>
      </c>
      <c r="M30" s="12"/>
      <c r="N30" s="12" t="s">
        <v>63</v>
      </c>
      <c r="O30" s="13" t="s">
        <v>55</v>
      </c>
      <c r="P30" s="32">
        <v>10</v>
      </c>
      <c r="Q30" s="3"/>
    </row>
    <row r="31" spans="1:17" ht="16.5">
      <c r="A31" s="15">
        <v>20</v>
      </c>
      <c r="B31" s="14" t="s">
        <v>36</v>
      </c>
      <c r="C31" s="14" t="s">
        <v>35</v>
      </c>
      <c r="D31" s="14" t="s">
        <v>9</v>
      </c>
      <c r="E31" s="27">
        <v>1</v>
      </c>
      <c r="F31" s="14" t="s">
        <v>79</v>
      </c>
      <c r="G31" s="12" t="s">
        <v>7</v>
      </c>
      <c r="H31" s="12" t="s">
        <v>150</v>
      </c>
      <c r="I31" s="12" t="s">
        <v>66</v>
      </c>
      <c r="J31" s="12"/>
      <c r="K31" s="12" t="s">
        <v>10</v>
      </c>
      <c r="L31" s="12">
        <v>9322.4405</v>
      </c>
      <c r="M31" s="12"/>
      <c r="N31" s="14" t="s">
        <v>129</v>
      </c>
      <c r="O31" s="13" t="s">
        <v>34</v>
      </c>
      <c r="P31" s="22">
        <v>22</v>
      </c>
      <c r="Q31" s="3"/>
    </row>
    <row r="32" spans="1:17" ht="16.5">
      <c r="A32" s="15">
        <v>21</v>
      </c>
      <c r="B32" s="14" t="s">
        <v>13</v>
      </c>
      <c r="C32" s="14" t="s">
        <v>14</v>
      </c>
      <c r="D32" s="14" t="s">
        <v>9</v>
      </c>
      <c r="E32" s="27">
        <v>2</v>
      </c>
      <c r="F32" s="14" t="s">
        <v>79</v>
      </c>
      <c r="G32" s="12" t="s">
        <v>7</v>
      </c>
      <c r="H32" s="12" t="s">
        <v>150</v>
      </c>
      <c r="I32" s="12" t="s">
        <v>66</v>
      </c>
      <c r="J32" s="12"/>
      <c r="K32" s="12" t="s">
        <v>82</v>
      </c>
      <c r="L32" s="12">
        <v>9225.5782</v>
      </c>
      <c r="M32" s="12"/>
      <c r="N32" s="20" t="s">
        <v>25</v>
      </c>
      <c r="O32" s="13" t="s">
        <v>21</v>
      </c>
      <c r="P32" s="22">
        <v>20</v>
      </c>
      <c r="Q32" s="3"/>
    </row>
    <row r="33" spans="1:17" ht="16.5">
      <c r="A33" s="15">
        <v>22</v>
      </c>
      <c r="B33" s="14" t="s">
        <v>11</v>
      </c>
      <c r="C33" s="14" t="s">
        <v>12</v>
      </c>
      <c r="D33" s="14" t="s">
        <v>9</v>
      </c>
      <c r="E33" s="27">
        <v>3</v>
      </c>
      <c r="F33" s="14" t="s">
        <v>79</v>
      </c>
      <c r="G33" s="12" t="s">
        <v>7</v>
      </c>
      <c r="H33" s="12" t="s">
        <v>150</v>
      </c>
      <c r="I33" s="12" t="s">
        <v>66</v>
      </c>
      <c r="J33" s="12"/>
      <c r="K33" s="12" t="s">
        <v>82</v>
      </c>
      <c r="L33" s="12">
        <v>9225.5235</v>
      </c>
      <c r="M33" s="12"/>
      <c r="N33" s="20" t="s">
        <v>54</v>
      </c>
      <c r="O33" s="13" t="s">
        <v>33</v>
      </c>
      <c r="P33" s="31">
        <v>18</v>
      </c>
      <c r="Q33" s="3"/>
    </row>
    <row r="34" spans="1:17" ht="16.5">
      <c r="A34" s="15">
        <v>23</v>
      </c>
      <c r="B34" s="14" t="s">
        <v>95</v>
      </c>
      <c r="C34" s="14" t="s">
        <v>96</v>
      </c>
      <c r="D34" s="14" t="s">
        <v>9</v>
      </c>
      <c r="E34" s="27">
        <v>4</v>
      </c>
      <c r="F34" s="14" t="s">
        <v>80</v>
      </c>
      <c r="G34" s="12" t="s">
        <v>6</v>
      </c>
      <c r="H34" s="12"/>
      <c r="I34" s="12" t="s">
        <v>66</v>
      </c>
      <c r="J34" s="12"/>
      <c r="K34" s="12" t="s">
        <v>80</v>
      </c>
      <c r="L34" s="14">
        <v>9353.5474</v>
      </c>
      <c r="M34" s="14"/>
      <c r="N34" s="20" t="s">
        <v>128</v>
      </c>
      <c r="O34" s="9" t="s">
        <v>141</v>
      </c>
      <c r="P34" s="32">
        <v>14</v>
      </c>
      <c r="Q34" s="3"/>
    </row>
    <row r="35" spans="1:17" ht="16.5">
      <c r="A35" s="15">
        <v>24</v>
      </c>
      <c r="B35" s="14" t="s">
        <v>130</v>
      </c>
      <c r="C35" s="14" t="s">
        <v>118</v>
      </c>
      <c r="D35" s="14" t="s">
        <v>9</v>
      </c>
      <c r="E35" s="27">
        <v>2</v>
      </c>
      <c r="F35" s="14" t="s">
        <v>79</v>
      </c>
      <c r="G35" s="12" t="s">
        <v>119</v>
      </c>
      <c r="H35" s="12"/>
      <c r="I35" s="12" t="s">
        <v>65</v>
      </c>
      <c r="J35" s="12"/>
      <c r="K35" s="12" t="s">
        <v>10</v>
      </c>
      <c r="L35" s="38">
        <v>9467.124</v>
      </c>
      <c r="M35" s="38"/>
      <c r="N35" s="12" t="s">
        <v>149</v>
      </c>
      <c r="O35" s="13" t="s">
        <v>120</v>
      </c>
      <c r="P35" s="31">
        <v>18</v>
      </c>
      <c r="Q35" s="3"/>
    </row>
    <row r="36" spans="1:17" ht="16.5">
      <c r="A36" s="3"/>
      <c r="B36" s="3"/>
      <c r="C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20" ht="16.5">
      <c r="A37" s="3"/>
      <c r="B37" s="3"/>
      <c r="C37" s="33" t="s">
        <v>137</v>
      </c>
      <c r="D37" s="3">
        <f>COUNTIF(D1:D35,"s")</f>
        <v>24</v>
      </c>
      <c r="E37" s="33"/>
      <c r="G37" s="12" t="s">
        <v>213</v>
      </c>
      <c r="H37" s="12">
        <f>COUNTIF(F1:F35,"m")</f>
        <v>25</v>
      </c>
      <c r="L37" s="3">
        <f>COUNTIF(I1:I35,"Colleague")</f>
        <v>10</v>
      </c>
      <c r="M37" s="3"/>
      <c r="N37" s="3" t="s">
        <v>138</v>
      </c>
      <c r="O37" s="73">
        <v>10</v>
      </c>
      <c r="P37" s="3">
        <f>COUNTIF(P2:P35,"10")</f>
        <v>2</v>
      </c>
      <c r="Q37" s="3">
        <f>P37</f>
        <v>2</v>
      </c>
      <c r="S37">
        <v>2</v>
      </c>
      <c r="T37" s="73">
        <v>10</v>
      </c>
    </row>
    <row r="38" spans="1:19" ht="16.5">
      <c r="A38" s="3"/>
      <c r="B38" s="3"/>
      <c r="C38" s="3"/>
      <c r="D38" s="3">
        <f>COUNTIF(D1:D35,"c")</f>
        <v>4</v>
      </c>
      <c r="E38" s="3" t="s">
        <v>135</v>
      </c>
      <c r="G38" s="12" t="s">
        <v>214</v>
      </c>
      <c r="H38" s="12">
        <f>COUNTIF(F1:F35,"f")</f>
        <v>8</v>
      </c>
      <c r="L38" s="30">
        <f>L39-L37</f>
        <v>23</v>
      </c>
      <c r="M38" s="30"/>
      <c r="N38" s="3" t="s">
        <v>139</v>
      </c>
      <c r="O38" s="73">
        <v>12</v>
      </c>
      <c r="P38" s="3">
        <f>COUNTIF(P3:P36,"12")</f>
        <v>4</v>
      </c>
      <c r="Q38" s="3">
        <f>P38</f>
        <v>4</v>
      </c>
      <c r="S38" t="s">
        <v>5</v>
      </c>
    </row>
    <row r="39" spans="1:17" ht="16.5">
      <c r="A39" s="3"/>
      <c r="B39" s="3"/>
      <c r="C39" s="3"/>
      <c r="D39" s="30">
        <f>COUNTIF(D1:D35,"p")</f>
        <v>5</v>
      </c>
      <c r="E39" s="3" t="s">
        <v>136</v>
      </c>
      <c r="G39" s="3"/>
      <c r="H39" s="35">
        <f>SUM(H37:H38)</f>
        <v>33</v>
      </c>
      <c r="L39" s="33">
        <f>H39</f>
        <v>33</v>
      </c>
      <c r="M39" s="33"/>
      <c r="N39" s="3"/>
      <c r="O39" s="73">
        <v>14</v>
      </c>
      <c r="P39" s="3">
        <f>COUNTIF(P4:P37,"14")-P40</f>
        <v>2</v>
      </c>
      <c r="Q39" s="3">
        <f>P39</f>
        <v>2</v>
      </c>
    </row>
    <row r="40" spans="1:20" ht="16.5">
      <c r="A40" s="3"/>
      <c r="B40" s="3"/>
      <c r="C40" s="3"/>
      <c r="D40" s="23">
        <f>SUM(D37:D39)</f>
        <v>33</v>
      </c>
      <c r="E40" s="3"/>
      <c r="F40" s="3"/>
      <c r="G40" s="3"/>
      <c r="H40" s="3"/>
      <c r="L40" s="3"/>
      <c r="M40" s="3"/>
      <c r="N40" s="3"/>
      <c r="O40" s="42">
        <v>14</v>
      </c>
      <c r="P40" s="74">
        <f>COUNTIF(P5:P38,"10")</f>
        <v>2</v>
      </c>
      <c r="Q40" s="3">
        <f>P40</f>
        <v>2</v>
      </c>
      <c r="S40">
        <v>2</v>
      </c>
      <c r="T40">
        <f>O40</f>
        <v>14</v>
      </c>
    </row>
    <row r="41" spans="1:20" ht="16.5">
      <c r="A41" s="3"/>
      <c r="B41" s="3"/>
      <c r="D41" s="71" t="s">
        <v>223</v>
      </c>
      <c r="E41" s="1">
        <v>1</v>
      </c>
      <c r="G41" s="62" t="s">
        <v>211</v>
      </c>
      <c r="I41" s="33" t="s">
        <v>151</v>
      </c>
      <c r="J41" s="4"/>
      <c r="K41">
        <f>COUNTIF(K12:K35,"A")</f>
        <v>4</v>
      </c>
      <c r="L41" s="3"/>
      <c r="M41" s="3"/>
      <c r="N41" s="3"/>
      <c r="O41" s="3">
        <v>16</v>
      </c>
      <c r="P41" s="3">
        <f>COUNTIF(P6:P39,"16")</f>
        <v>4</v>
      </c>
      <c r="Q41" s="3">
        <v>5</v>
      </c>
      <c r="R41">
        <f>Q41-P41</f>
        <v>1</v>
      </c>
      <c r="S41">
        <v>2</v>
      </c>
      <c r="T41">
        <v>16</v>
      </c>
    </row>
    <row r="42" spans="1:20" ht="16.5">
      <c r="A42" s="3"/>
      <c r="B42" s="3"/>
      <c r="C42" s="69"/>
      <c r="D42" s="70" t="s">
        <v>219</v>
      </c>
      <c r="E42" s="69">
        <f>COUNTIF(E1:E35,"1")</f>
        <v>8</v>
      </c>
      <c r="G42" s="62" t="s">
        <v>211</v>
      </c>
      <c r="I42" s="33" t="s">
        <v>10</v>
      </c>
      <c r="J42" s="4"/>
      <c r="K42">
        <f>COUNTIF(K12:K35,"B")</f>
        <v>4</v>
      </c>
      <c r="L42" s="3"/>
      <c r="M42" s="3"/>
      <c r="N42" s="3"/>
      <c r="O42" s="3">
        <v>18</v>
      </c>
      <c r="P42" s="3">
        <f>COUNTIF(P7:P40,"18")</f>
        <v>10</v>
      </c>
      <c r="Q42" s="3">
        <v>11</v>
      </c>
      <c r="R42">
        <f>Q42-P42</f>
        <v>1</v>
      </c>
      <c r="S42">
        <v>1</v>
      </c>
      <c r="T42" s="3">
        <v>18</v>
      </c>
    </row>
    <row r="43" spans="1:17" ht="16.5">
      <c r="A43" s="3"/>
      <c r="B43" s="3"/>
      <c r="C43" s="4"/>
      <c r="D43" s="70" t="s">
        <v>220</v>
      </c>
      <c r="E43" s="69">
        <f>COUNTIF(E1:E35,"2")</f>
        <v>8</v>
      </c>
      <c r="F43" s="3"/>
      <c r="G43" s="62" t="s">
        <v>211</v>
      </c>
      <c r="I43" s="33" t="s">
        <v>82</v>
      </c>
      <c r="J43" s="4"/>
      <c r="K43">
        <f>COUNTIF(K12:K35,"C")</f>
        <v>4</v>
      </c>
      <c r="L43" s="3"/>
      <c r="M43" s="3"/>
      <c r="N43" s="3"/>
      <c r="O43" s="3">
        <v>20</v>
      </c>
      <c r="P43" s="3">
        <f>COUNTIF(P8:P41,"22")</f>
        <v>2</v>
      </c>
      <c r="Q43" s="3">
        <f>P43</f>
        <v>2</v>
      </c>
    </row>
    <row r="44" spans="3:17" ht="16.5">
      <c r="C44" s="69"/>
      <c r="D44" s="70" t="s">
        <v>221</v>
      </c>
      <c r="E44" s="69">
        <f>COUNTIF(E1:E35,"3")</f>
        <v>8</v>
      </c>
      <c r="G44" s="62" t="s">
        <v>211</v>
      </c>
      <c r="I44" s="33" t="s">
        <v>15</v>
      </c>
      <c r="J44" s="4"/>
      <c r="K44">
        <f>COUNTIF(K12:K35,"D")</f>
        <v>4</v>
      </c>
      <c r="O44" s="3">
        <v>22</v>
      </c>
      <c r="P44" s="3">
        <f>COUNTIF(P9:P42,"22")</f>
        <v>2</v>
      </c>
      <c r="Q44" s="3">
        <f>P44</f>
        <v>2</v>
      </c>
    </row>
    <row r="45" spans="3:17" ht="16.5">
      <c r="C45" s="69"/>
      <c r="D45" s="70" t="s">
        <v>222</v>
      </c>
      <c r="E45" s="72">
        <f>COUNTIF(E1:E35,"4")</f>
        <v>8</v>
      </c>
      <c r="G45" s="62" t="s">
        <v>211</v>
      </c>
      <c r="I45" s="33" t="s">
        <v>152</v>
      </c>
      <c r="J45" s="4"/>
      <c r="K45">
        <f>COUNTIF(K12:K35,"E")</f>
        <v>4</v>
      </c>
      <c r="P45" s="3">
        <f>SUM(P37:P44)</f>
        <v>28</v>
      </c>
      <c r="Q45" s="3">
        <f>SUM(Q37:Q44)</f>
        <v>30</v>
      </c>
    </row>
    <row r="46" spans="3:11" ht="16.5">
      <c r="C46" s="69"/>
      <c r="D46" s="69"/>
      <c r="E46" s="69">
        <f>SUM(E41:E45)</f>
        <v>33</v>
      </c>
      <c r="G46" s="62" t="s">
        <v>211</v>
      </c>
      <c r="I46" s="33" t="s">
        <v>80</v>
      </c>
      <c r="J46" s="4"/>
      <c r="K46" s="68">
        <f>COUNTIF(K12:K35,"F")</f>
        <v>4</v>
      </c>
    </row>
    <row r="47" spans="1:4" ht="12.75">
      <c r="A47" s="64" t="str">
        <f>D3</f>
        <v>C</v>
      </c>
      <c r="B47" s="65" t="str">
        <f>B3</f>
        <v>Patrick </v>
      </c>
      <c r="C47" s="65" t="str">
        <f>C3</f>
        <v>Lynam</v>
      </c>
      <c r="D47" s="1" t="s">
        <v>215</v>
      </c>
    </row>
    <row r="48" spans="1:11" ht="12.75">
      <c r="A48" s="66" t="str">
        <f>D11</f>
        <v>P</v>
      </c>
      <c r="B48" s="66" t="str">
        <f>B11</f>
        <v>Glenn </v>
      </c>
      <c r="C48" s="66" t="str">
        <f>C11</f>
        <v>Hilleard</v>
      </c>
      <c r="D48" s="1" t="s">
        <v>215</v>
      </c>
      <c r="K48">
        <f>SUM(K41:K47)</f>
        <v>24</v>
      </c>
    </row>
    <row r="49" spans="1:5" ht="12.75">
      <c r="A49" s="67" t="str">
        <f>K18</f>
        <v>A</v>
      </c>
      <c r="B49" s="67" t="str">
        <f>B18</f>
        <v>Chris</v>
      </c>
      <c r="C49" s="67" t="str">
        <f>C18</f>
        <v>Smith</v>
      </c>
      <c r="D49" s="1" t="s">
        <v>215</v>
      </c>
      <c r="E49" s="1"/>
    </row>
    <row r="50" spans="1:5" ht="12.75">
      <c r="A50" s="67" t="str">
        <f>K31</f>
        <v>B</v>
      </c>
      <c r="B50" s="67" t="str">
        <f>B31</f>
        <v>Adam</v>
      </c>
      <c r="C50" s="67" t="str">
        <f>C31</f>
        <v>Jeffrey</v>
      </c>
      <c r="D50" s="1" t="s">
        <v>215</v>
      </c>
      <c r="E50" s="1"/>
    </row>
    <row r="51" spans="1:5" ht="12.75">
      <c r="A51" s="67" t="str">
        <f>K19</f>
        <v>C</v>
      </c>
      <c r="B51" s="67" t="str">
        <f>B19</f>
        <v>Jeremy </v>
      </c>
      <c r="C51" s="67" t="str">
        <f>C19</f>
        <v>Gibson</v>
      </c>
      <c r="D51" s="1" t="s">
        <v>215</v>
      </c>
      <c r="E51" s="1"/>
    </row>
    <row r="52" spans="1:5" ht="12.75">
      <c r="A52" s="67" t="str">
        <f>K22</f>
        <v>D</v>
      </c>
      <c r="B52" s="67" t="str">
        <f>B22</f>
        <v>Richard </v>
      </c>
      <c r="C52" s="67" t="str">
        <f>C22</f>
        <v>Willis</v>
      </c>
      <c r="D52" s="1" t="s">
        <v>215</v>
      </c>
      <c r="E52" s="1"/>
    </row>
    <row r="53" spans="1:5" ht="12.75">
      <c r="A53" s="63" t="str">
        <f>K29</f>
        <v>E</v>
      </c>
      <c r="B53" s="63" t="str">
        <f>B29</f>
        <v>Sarah  </v>
      </c>
      <c r="C53" s="63" t="str">
        <f>C29</f>
        <v>Dixon</v>
      </c>
      <c r="D53" s="1" t="s">
        <v>215</v>
      </c>
      <c r="E53" s="1"/>
    </row>
    <row r="54" spans="1:5" ht="12.75">
      <c r="A54" s="63" t="str">
        <f>K27</f>
        <v>F</v>
      </c>
      <c r="B54" s="63" t="str">
        <f>B27</f>
        <v>Lina  </v>
      </c>
      <c r="C54" s="63" t="str">
        <f>C27</f>
        <v> Fischer </v>
      </c>
      <c r="D54" s="1" t="s">
        <v>215</v>
      </c>
      <c r="E54" s="1"/>
    </row>
    <row r="55" spans="4:5" ht="12.75">
      <c r="D55" s="1"/>
      <c r="E55" s="1"/>
    </row>
    <row r="56" spans="1:5" ht="12.75">
      <c r="A56" s="64" t="str">
        <f>D4</f>
        <v>C</v>
      </c>
      <c r="B56" s="65" t="str">
        <f>B4</f>
        <v>Richard </v>
      </c>
      <c r="C56" s="65" t="str">
        <f>C4</f>
        <v>Green</v>
      </c>
      <c r="D56" s="1" t="s">
        <v>216</v>
      </c>
      <c r="E56" s="1"/>
    </row>
    <row r="57" spans="1:5" ht="12.75">
      <c r="A57" s="66" t="str">
        <f>D8</f>
        <v>P</v>
      </c>
      <c r="B57" s="66" t="str">
        <f>B8</f>
        <v>Chris </v>
      </c>
      <c r="C57" s="66" t="str">
        <f>C8</f>
        <v>Milcz</v>
      </c>
      <c r="D57" s="1" t="s">
        <v>216</v>
      </c>
      <c r="E57" s="1"/>
    </row>
    <row r="58" spans="1:5" ht="12.75">
      <c r="A58" s="67" t="str">
        <f>K20</f>
        <v>A</v>
      </c>
      <c r="B58" s="67" t="str">
        <f>B20</f>
        <v>Jonathan</v>
      </c>
      <c r="C58" s="67" t="str">
        <f>C20</f>
        <v>Hong</v>
      </c>
      <c r="D58" s="1" t="s">
        <v>216</v>
      </c>
      <c r="E58" s="1"/>
    </row>
    <row r="59" spans="1:5" ht="12.75">
      <c r="A59" s="67" t="str">
        <f>K35</f>
        <v>B</v>
      </c>
      <c r="B59" s="67" t="str">
        <f>B35</f>
        <v>Rob  </v>
      </c>
      <c r="C59" s="67" t="str">
        <f>C35</f>
        <v>Izzard</v>
      </c>
      <c r="D59" s="1" t="s">
        <v>216</v>
      </c>
      <c r="E59" s="1"/>
    </row>
    <row r="60" spans="1:5" ht="12.75">
      <c r="A60" s="67" t="str">
        <f>K32</f>
        <v>C</v>
      </c>
      <c r="B60" s="67" t="str">
        <f>B32</f>
        <v>Daniel</v>
      </c>
      <c r="C60" s="67" t="str">
        <f>C32</f>
        <v>Goldberg</v>
      </c>
      <c r="D60" s="1" t="s">
        <v>216</v>
      </c>
      <c r="E60" s="1"/>
    </row>
    <row r="61" spans="1:5" ht="12.75">
      <c r="A61" s="67" t="str">
        <f>K25</f>
        <v>D</v>
      </c>
      <c r="B61" s="67" t="str">
        <f>B25</f>
        <v>Phil</v>
      </c>
      <c r="C61" s="67" t="str">
        <f>C25</f>
        <v>Hatten</v>
      </c>
      <c r="D61" s="1" t="s">
        <v>216</v>
      </c>
      <c r="E61" s="1"/>
    </row>
    <row r="62" spans="1:5" ht="12.75">
      <c r="A62" s="63" t="str">
        <f>K26</f>
        <v>E</v>
      </c>
      <c r="B62" s="63" t="str">
        <f>B26</f>
        <v>Kelie</v>
      </c>
      <c r="C62" s="63" t="str">
        <f>C26</f>
        <v> Pittaway   </v>
      </c>
      <c r="D62" s="1" t="s">
        <v>216</v>
      </c>
      <c r="E62" s="1"/>
    </row>
    <row r="63" spans="1:5" ht="12.75">
      <c r="A63" s="63" t="str">
        <f>K28</f>
        <v>F</v>
      </c>
      <c r="B63" s="63" t="str">
        <f>B28</f>
        <v>Tania  </v>
      </c>
      <c r="C63" s="63" t="str">
        <f>C28</f>
        <v>Chahine</v>
      </c>
      <c r="D63" s="1" t="s">
        <v>216</v>
      </c>
      <c r="E63" s="1"/>
    </row>
    <row r="64" spans="4:5" ht="12.75">
      <c r="D64" s="1"/>
      <c r="E64" s="1"/>
    </row>
    <row r="65" spans="1:5" ht="12.75">
      <c r="A65" s="64" t="str">
        <f>D5</f>
        <v>C</v>
      </c>
      <c r="B65" s="65" t="str">
        <f>B5</f>
        <v>Ian</v>
      </c>
      <c r="C65" s="65" t="str">
        <f>C5</f>
        <v>Grayburn</v>
      </c>
      <c r="D65" s="1" t="s">
        <v>217</v>
      </c>
      <c r="E65" s="1"/>
    </row>
    <row r="66" spans="1:5" ht="12.75">
      <c r="A66" s="66" t="str">
        <f>D10</f>
        <v>P</v>
      </c>
      <c r="B66" s="66" t="str">
        <f>B10</f>
        <v>Phil</v>
      </c>
      <c r="C66" s="66" t="str">
        <f>C10</f>
        <v>Carmont</v>
      </c>
      <c r="D66" s="1" t="s">
        <v>217</v>
      </c>
      <c r="E66" s="1"/>
    </row>
    <row r="67" spans="1:5" ht="12.75">
      <c r="A67" s="67" t="str">
        <f>K21</f>
        <v>A</v>
      </c>
      <c r="B67" s="67" t="str">
        <f>B21</f>
        <v>Trent</v>
      </c>
      <c r="C67" s="67" t="str">
        <f>C21</f>
        <v>Koch</v>
      </c>
      <c r="D67" s="1" t="s">
        <v>217</v>
      </c>
      <c r="E67" s="1"/>
    </row>
    <row r="68" spans="1:5" ht="12.75">
      <c r="A68" s="63" t="str">
        <f>K30</f>
        <v>B</v>
      </c>
      <c r="B68" s="63" t="str">
        <f>B30</f>
        <v>Lily </v>
      </c>
      <c r="C68" s="63" t="str">
        <f>C30</f>
        <v>Mathews</v>
      </c>
      <c r="D68" s="1" t="s">
        <v>217</v>
      </c>
      <c r="E68" s="1"/>
    </row>
    <row r="69" spans="1:5" ht="12.75">
      <c r="A69" s="67" t="str">
        <f>K33</f>
        <v>C</v>
      </c>
      <c r="B69" s="67" t="str">
        <f>B33</f>
        <v>Jonathan</v>
      </c>
      <c r="C69" s="67" t="str">
        <f>C33</f>
        <v>Horan</v>
      </c>
      <c r="D69" s="1" t="s">
        <v>217</v>
      </c>
      <c r="E69" s="1"/>
    </row>
    <row r="70" spans="1:5" ht="12.75">
      <c r="A70" s="63" t="str">
        <f>K17</f>
        <v>D</v>
      </c>
      <c r="B70" s="63" t="str">
        <f>B17</f>
        <v>Alison</v>
      </c>
      <c r="C70" s="63" t="str">
        <f>C17</f>
        <v>Peakman</v>
      </c>
      <c r="D70" s="1" t="s">
        <v>217</v>
      </c>
      <c r="E70" s="1"/>
    </row>
    <row r="71" spans="1:5" ht="12.75">
      <c r="A71" s="67" t="str">
        <f>K12</f>
        <v>E</v>
      </c>
      <c r="B71" s="67" t="str">
        <f>B12</f>
        <v>Tom </v>
      </c>
      <c r="C71" s="67" t="str">
        <f>C12</f>
        <v>Kirby</v>
      </c>
      <c r="D71" s="1" t="s">
        <v>217</v>
      </c>
      <c r="E71" s="1"/>
    </row>
    <row r="72" spans="1:5" ht="12.75">
      <c r="A72" s="67" t="str">
        <f>K14</f>
        <v>F</v>
      </c>
      <c r="B72" s="67" t="str">
        <f>B14</f>
        <v>Phil</v>
      </c>
      <c r="C72" s="67" t="str">
        <f>C14</f>
        <v>Johnston</v>
      </c>
      <c r="D72" s="1" t="s">
        <v>217</v>
      </c>
      <c r="E72" s="1"/>
    </row>
    <row r="73" spans="4:5" ht="12.75">
      <c r="D73" s="1"/>
      <c r="E73" s="1"/>
    </row>
    <row r="74" spans="1:5" ht="12.75">
      <c r="A74" s="64" t="str">
        <f>D6</f>
        <v>C</v>
      </c>
      <c r="B74" s="65" t="str">
        <f>B6</f>
        <v>Ronnie</v>
      </c>
      <c r="C74" s="65" t="str">
        <f>C6</f>
        <v>Altit</v>
      </c>
      <c r="D74" s="1" t="s">
        <v>218</v>
      </c>
      <c r="E74" s="1"/>
    </row>
    <row r="75" spans="1:5" ht="12.75">
      <c r="A75" s="66" t="str">
        <f>D9</f>
        <v>P</v>
      </c>
      <c r="B75" s="66" t="str">
        <f>B9</f>
        <v>Doron</v>
      </c>
      <c r="C75" s="66" t="str">
        <f>C9</f>
        <v>Lazarus</v>
      </c>
      <c r="D75" s="1" t="s">
        <v>218</v>
      </c>
      <c r="E75" s="1"/>
    </row>
    <row r="76" spans="1:5" ht="12.75">
      <c r="A76" s="67" t="str">
        <f>K23</f>
        <v>A</v>
      </c>
      <c r="B76" s="67" t="str">
        <f>B23</f>
        <v>Neil</v>
      </c>
      <c r="C76" s="67" t="str">
        <f>C23</f>
        <v>Cooke</v>
      </c>
      <c r="D76" s="1" t="s">
        <v>218</v>
      </c>
      <c r="E76" s="1"/>
    </row>
    <row r="77" spans="1:5" ht="12.75">
      <c r="A77" s="63" t="str">
        <f>K15</f>
        <v>B</v>
      </c>
      <c r="B77" s="63" t="str">
        <f>B15</f>
        <v>Monika</v>
      </c>
      <c r="C77" s="63" t="str">
        <f>C15</f>
        <v>Mather</v>
      </c>
      <c r="D77" s="1" t="s">
        <v>218</v>
      </c>
      <c r="E77" s="1"/>
    </row>
    <row r="78" spans="1:5" ht="12.75">
      <c r="A78" s="67" t="str">
        <f>K16</f>
        <v>C</v>
      </c>
      <c r="B78" s="67" t="str">
        <f>B16</f>
        <v>David</v>
      </c>
      <c r="C78" s="67" t="str">
        <f>C16</f>
        <v>Solsky</v>
      </c>
      <c r="D78" s="1" t="s">
        <v>218</v>
      </c>
      <c r="E78" s="1"/>
    </row>
    <row r="79" spans="1:5" ht="12.75">
      <c r="A79" s="67" t="str">
        <f>K24</f>
        <v>D</v>
      </c>
      <c r="B79" s="67" t="str">
        <f>B24</f>
        <v>Mark </v>
      </c>
      <c r="C79" s="67" t="str">
        <f>C24</f>
        <v>Grant</v>
      </c>
      <c r="D79" s="1" t="s">
        <v>218</v>
      </c>
      <c r="E79" s="1"/>
    </row>
    <row r="80" spans="1:5" ht="12.75">
      <c r="A80" s="67" t="str">
        <f>K13</f>
        <v>E</v>
      </c>
      <c r="B80" s="67" t="str">
        <f>B13</f>
        <v>James </v>
      </c>
      <c r="C80" s="67" t="str">
        <f>C13</f>
        <v>Cameron</v>
      </c>
      <c r="D80" s="1" t="s">
        <v>218</v>
      </c>
      <c r="E80" s="1"/>
    </row>
    <row r="81" spans="1:5" ht="12.75">
      <c r="A81" s="63" t="str">
        <f>K34</f>
        <v>F</v>
      </c>
      <c r="B81" s="63" t="str">
        <f>B34</f>
        <v>Esther</v>
      </c>
      <c r="C81" s="63" t="str">
        <f>C34</f>
        <v>Pelser</v>
      </c>
      <c r="D81" s="1" t="s">
        <v>218</v>
      </c>
      <c r="E81" s="1"/>
    </row>
  </sheetData>
  <hyperlinks>
    <hyperlink ref="O32" r:id="rId1" display="Daniel.Goldberg@freehills.com "/>
    <hyperlink ref="O23" r:id="rId2" display="NeilCooke@laingorourke.com "/>
    <hyperlink ref="O18" r:id="rId3" display="Chris.Smith@macquarie.com "/>
    <hyperlink ref="O33" r:id="rId4" display="Jonathan.Horan@Freehills.com "/>
    <hyperlink ref="O31" r:id="rId5" display="Adam.Jeffrey@Freehills.com "/>
    <hyperlink ref="O21" r:id="rId6" display="tkoch@challenger.com.au "/>
    <hyperlink ref="O29" r:id="rId7" display="sdixon@claytonutz.com "/>
    <hyperlink ref="O27" r:id="rId8" display="lfischer@claytonutz.com  "/>
    <hyperlink ref="O30" r:id="rId9" display="Lily.Mathews@freehills.com "/>
    <hyperlink ref="O28" r:id="rId10" display="tchahine@claytonutz.com "/>
    <hyperlink ref="O26" r:id="rId11" display="Kelie.Pittaway@syd.com.au "/>
    <hyperlink ref="O14" r:id="rId12" display="phil.johnston@cba.com.au "/>
    <hyperlink ref="O25" r:id="rId13" display="Phil.Hatten@leicon.com.au "/>
    <hyperlink ref="O20" r:id="rId14" display="jonhong1@bigpond.net.au "/>
    <hyperlink ref="O35" r:id="rId15" display="Robert.Izzard@stryker.com "/>
    <hyperlink ref="O34" r:id="rId16" display="EPelser@ClaytonUtz.com"/>
    <hyperlink ref="O22" r:id="rId17" display="rwillis@challenger.com.au "/>
    <hyperlink ref="O17" r:id="rId18" display="alison.peakman@au.pwc.com"/>
    <hyperlink ref="O19" r:id="rId19" display="Jeremy.Gibson@macquarie.com"/>
    <hyperlink ref="O24" r:id="rId20" display="MGrant@laingorourke.com"/>
    <hyperlink ref="O10" r:id="rId21" display="Phil.Carmont@CBA.com.au"/>
    <hyperlink ref="O15" r:id="rId22" display="matherm@colonialfirststate.com"/>
    <hyperlink ref="O5" r:id="rId23" display="Ian.Grayburn@Freehills.com"/>
    <hyperlink ref="O12" r:id="rId24" display="Tom.Kirby@CBA.com.au "/>
    <hyperlink ref="O11" r:id="rId25" display="Glenn.Hilleard@CBA.com.au"/>
    <hyperlink ref="O4" r:id="rId26" display="Richard.Green@CBA.com.au"/>
    <hyperlink ref="O6" r:id="rId27" display="ronnie.altit@didata.com.au "/>
    <hyperlink ref="O8" r:id="rId28" display="Chris.Milcz@CBA.com.au"/>
    <hyperlink ref="O7" r:id="rId29" display="Rowan.Last@CBA.com.au"/>
    <hyperlink ref="O9" r:id="rId30" display="doron@millersretail.com.au "/>
    <hyperlink ref="M8" r:id="rId31" display="cmilcz@hotmail.com"/>
  </hyperlinks>
  <printOptions horizontalCentered="1"/>
  <pageMargins left="0" right="0" top="0.3937007874015748" bottom="0" header="0" footer="0"/>
  <pageSetup fitToHeight="1" fitToWidth="1" horizontalDpi="600" verticalDpi="600" orientation="landscape" paperSize="9" scale="76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Johnston</dc:creator>
  <cp:keywords/>
  <dc:description/>
  <cp:lastModifiedBy>Phil Johnston</cp:lastModifiedBy>
  <cp:lastPrinted>2006-02-14T02:39:54Z</cp:lastPrinted>
  <dcterms:created xsi:type="dcterms:W3CDTF">2005-12-12T00:23:39Z</dcterms:created>
  <dcterms:modified xsi:type="dcterms:W3CDTF">2007-03-12T03:02:27Z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