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rib\Documents\My Web Sites\Muggaccinos\GamblingReform\Pokies_Numbers_Each_State\"/>
    </mc:Choice>
  </mc:AlternateContent>
  <bookViews>
    <workbookView xWindow="0" yWindow="0" windowWidth="28800" windowHeight="12315"/>
  </bookViews>
  <sheets>
    <sheet name="TOTAL 16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3" i="1" l="1"/>
  <c r="AF33" i="1"/>
  <c r="G29" i="1"/>
  <c r="Y35" i="1"/>
  <c r="AE33" i="1" l="1"/>
  <c r="AD33" i="1"/>
  <c r="AC33" i="1"/>
  <c r="AC34" i="1"/>
  <c r="AB35" i="1"/>
  <c r="AB34" i="1"/>
  <c r="AB33" i="1"/>
  <c r="AA35" i="1"/>
  <c r="AA34" i="1"/>
  <c r="AA33" i="1"/>
  <c r="Z34" i="1"/>
  <c r="Z33" i="1"/>
  <c r="Y34" i="1"/>
  <c r="Y33" i="1"/>
  <c r="Y32" i="1"/>
  <c r="W32" i="1"/>
  <c r="U39" i="1" l="1"/>
  <c r="U38" i="1"/>
  <c r="U37" i="1"/>
  <c r="U36" i="1"/>
  <c r="U35" i="1"/>
  <c r="U34" i="1"/>
  <c r="U33" i="1"/>
  <c r="U32" i="1"/>
  <c r="AB27" i="1"/>
  <c r="N73" i="1"/>
  <c r="N69" i="1"/>
  <c r="N65" i="1"/>
  <c r="Y27" i="1"/>
  <c r="X27" i="1"/>
  <c r="V27" i="1"/>
  <c r="S27" i="1"/>
  <c r="P27" i="1"/>
  <c r="M27" i="1"/>
  <c r="J27" i="1"/>
  <c r="D27" i="1"/>
  <c r="U27" i="1"/>
  <c r="R27" i="1"/>
  <c r="O27" i="1" l="1"/>
  <c r="N61" i="1"/>
  <c r="N53" i="1"/>
  <c r="L27" i="1"/>
  <c r="N57" i="1"/>
  <c r="C27" i="1"/>
  <c r="I27" i="1"/>
  <c r="N49" i="1"/>
  <c r="F27" i="1"/>
  <c r="N70" i="1"/>
  <c r="N68" i="1"/>
  <c r="N64" i="1"/>
  <c r="N60" i="1"/>
  <c r="N62" i="1"/>
  <c r="N58" i="1"/>
  <c r="N56" i="1"/>
  <c r="N54" i="1"/>
  <c r="N52" i="1"/>
  <c r="N66" i="1" l="1"/>
  <c r="N45" i="1"/>
  <c r="G27" i="1" l="1"/>
  <c r="N39" i="1"/>
  <c r="N72" i="1" s="1"/>
  <c r="N74" i="1" s="1"/>
  <c r="N38" i="1"/>
  <c r="N37" i="1"/>
  <c r="N36" i="1"/>
  <c r="N35" i="1"/>
  <c r="N34" i="1"/>
  <c r="N33" i="1"/>
  <c r="N48" i="1" s="1"/>
  <c r="N50" i="1" s="1"/>
  <c r="N32" i="1"/>
  <c r="N44" i="1" s="1"/>
  <c r="N46" i="1" s="1"/>
  <c r="O35" i="1" l="1"/>
  <c r="N40" i="1"/>
  <c r="O39" i="1"/>
  <c r="Q38" i="1"/>
  <c r="Q39" i="1"/>
  <c r="Q37" i="1"/>
  <c r="Q36" i="1"/>
  <c r="Q34" i="1"/>
  <c r="Q33" i="1"/>
  <c r="Q32" i="1"/>
  <c r="Q35" i="1"/>
  <c r="AA27" i="1"/>
  <c r="O33" i="1" l="1"/>
  <c r="O34" i="1"/>
  <c r="O32" i="1"/>
  <c r="O38" i="1"/>
  <c r="O36" i="1"/>
  <c r="O37" i="1"/>
  <c r="A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44" i="1"/>
  <c r="O40" i="1" l="1"/>
</calcChain>
</file>

<file path=xl/sharedStrings.xml><?xml version="1.0" encoding="utf-8"?>
<sst xmlns="http://schemas.openxmlformats.org/spreadsheetml/2006/main" count="295" uniqueCount="87">
  <si>
    <t>R = Revised data</t>
  </si>
  <si>
    <t>(1) Includes 327 machines that were temporarily decommissioned for the last two months of this period.</t>
  </si>
  <si>
    <t>These data should be read in conjunction with the explanatory notes.</t>
  </si>
  <si>
    <t>Notes:</t>
  </si>
  <si>
    <t/>
  </si>
  <si>
    <t>2020–21</t>
  </si>
  <si>
    <t>2019–20</t>
  </si>
  <si>
    <t>2018–19</t>
  </si>
  <si>
    <t>2017–18</t>
  </si>
  <si>
    <t>2016–17</t>
  </si>
  <si>
    <t>2015–16</t>
  </si>
  <si>
    <t>2014–15</t>
  </si>
  <si>
    <t>2013–14</t>
  </si>
  <si>
    <t>2012–13</t>
  </si>
  <si>
    <t>2011–12</t>
  </si>
  <si>
    <t>2010–11</t>
  </si>
  <si>
    <t>2009–10</t>
  </si>
  <si>
    <t>2008–09</t>
  </si>
  <si>
    <t>2007–08</t>
  </si>
  <si>
    <t>2006–07</t>
  </si>
  <si>
    <t>2005–06</t>
  </si>
  <si>
    <t>2004–05</t>
  </si>
  <si>
    <t>2003–04</t>
  </si>
  <si>
    <t>2002–03</t>
  </si>
  <si>
    <t>2001–02</t>
  </si>
  <si>
    <t>NUMBER</t>
  </si>
  <si>
    <t>Australia using @SUM</t>
  </si>
  <si>
    <t>AUSTRALIA</t>
  </si>
  <si>
    <t>WA</t>
  </si>
  <si>
    <t>VIC</t>
  </si>
  <si>
    <t>TAS</t>
  </si>
  <si>
    <t>SA</t>
  </si>
  <si>
    <t>QLD</t>
  </si>
  <si>
    <t>NT</t>
  </si>
  <si>
    <t>NSW</t>
  </si>
  <si>
    <t>ACT</t>
  </si>
  <si>
    <t>GAMING MACHINES OPERATING AS AT 30 JUNE</t>
  </si>
  <si>
    <t>TABLE TOTAL 16</t>
  </si>
  <si>
    <t>Population of  each state or territory</t>
  </si>
  <si>
    <t xml:space="preserve"> </t>
  </si>
  <si>
    <t>Pokeys</t>
  </si>
  <si>
    <t>Pop.</t>
  </si>
  <si>
    <t>N.T.</t>
  </si>
  <si>
    <t>Qld</t>
  </si>
  <si>
    <t>A.C.T.</t>
  </si>
  <si>
    <t>Tas</t>
  </si>
  <si>
    <t>Vic</t>
  </si>
  <si>
    <t>NSW pop</t>
  </si>
  <si>
    <t>WA pop</t>
  </si>
  <si>
    <t xml:space="preserve">One poker machine for </t>
  </si>
  <si>
    <t>every # of residents</t>
  </si>
  <si>
    <t>NSW Poker machines per 100,000 population</t>
  </si>
  <si>
    <t>WA Poker machines per 100,000 population</t>
  </si>
  <si>
    <t>WA # pokies</t>
  </si>
  <si>
    <t>N.T. Poker machines per 100,000 population</t>
  </si>
  <si>
    <t>1 Pokey per</t>
  </si>
  <si>
    <r>
      <rPr>
        <b/>
        <sz val="10"/>
        <color rgb="FF000000"/>
        <rFont val="Arial Narrow"/>
        <family val="2"/>
      </rPr>
      <t>NSW</t>
    </r>
    <r>
      <rPr>
        <b/>
        <sz val="10"/>
        <color rgb="FF000000"/>
        <rFont val="Arial"/>
        <family val="2"/>
      </rPr>
      <t xml:space="preserve"> # pokies</t>
    </r>
  </si>
  <si>
    <r>
      <rPr>
        <b/>
        <sz val="10"/>
        <color rgb="FF000000"/>
        <rFont val="Arial Narrow"/>
        <family val="2"/>
      </rPr>
      <t>N.T.</t>
    </r>
    <r>
      <rPr>
        <b/>
        <sz val="10"/>
        <color rgb="FF000000"/>
        <rFont val="Arial"/>
        <family val="2"/>
      </rPr>
      <t xml:space="preserve"> # pokies</t>
    </r>
  </si>
  <si>
    <r>
      <t>Qld</t>
    </r>
    <r>
      <rPr>
        <b/>
        <sz val="10"/>
        <color rgb="FF000000"/>
        <rFont val="Arial"/>
        <family val="2"/>
      </rPr>
      <t xml:space="preserve"> # pokies</t>
    </r>
  </si>
  <si>
    <t>Qld.pop</t>
  </si>
  <si>
    <t>Qld. Poker machines per 100,000 population</t>
  </si>
  <si>
    <t>Total Pokies</t>
  </si>
  <si>
    <t>ACT Poker machines per 100,000 population</t>
  </si>
  <si>
    <r>
      <rPr>
        <b/>
        <sz val="10"/>
        <color rgb="FF000000"/>
        <rFont val="Arial Narrow"/>
        <family val="2"/>
      </rPr>
      <t>ACT</t>
    </r>
    <r>
      <rPr>
        <b/>
        <sz val="10"/>
        <color rgb="FF000000"/>
        <rFont val="Arial"/>
        <family val="2"/>
      </rPr>
      <t xml:space="preserve"> # pokies</t>
    </r>
  </si>
  <si>
    <r>
      <t>S.A.</t>
    </r>
    <r>
      <rPr>
        <b/>
        <sz val="10"/>
        <color rgb="FF000000"/>
        <rFont val="Arial"/>
        <family val="2"/>
      </rPr>
      <t xml:space="preserve"> # pokies</t>
    </r>
  </si>
  <si>
    <t>S.A. Poker machines per 100,000 population</t>
  </si>
  <si>
    <t>Tas. # pokies</t>
  </si>
  <si>
    <t>Tasmania Poker machines per 100,000 population</t>
  </si>
  <si>
    <t>Vic. # pokies</t>
  </si>
  <si>
    <t>Vic. pop</t>
  </si>
  <si>
    <t>Tas. pop</t>
  </si>
  <si>
    <t>30 June '21</t>
  </si>
  <si>
    <t>NSW Pokies</t>
  </si>
  <si>
    <t>Population</t>
  </si>
  <si>
    <t>Other 5 states 2 territories</t>
  </si>
  <si>
    <t>Population %</t>
  </si>
  <si>
    <t>Pokies per 1000 residents</t>
  </si>
  <si>
    <t>Pokies to be removed in NSW within 10 years</t>
  </si>
  <si>
    <t>Reduced number of pokies in NSW by 2034</t>
  </si>
  <si>
    <t>As at 30 June 2021, NSW has marginally over double the quantum of poker machines (10.56 per 1,000 residents) than the average number across the remainder of Australia (5.25 pokies per 1,000 residents)</t>
  </si>
  <si>
    <t>N.T. Pop</t>
  </si>
  <si>
    <t>ACT. pop</t>
  </si>
  <si>
    <t>S.A. pop</t>
  </si>
  <si>
    <t>Agg.. Pop</t>
  </si>
  <si>
    <t>Pokies per 1000 residents NSW within 10 years</t>
  </si>
  <si>
    <t>Number of poker machines per 1,000 residents</t>
  </si>
  <si>
    <t>Poker machines per 1,000 residents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</si>
</sst>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#,##0.0"/>
    <numFmt numFmtId="166" formatCode="0.0"/>
  </numFmts>
  <fonts count="10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i/>
      <u/>
      <sz val="8"/>
      <color theme="1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Arial Narrow"/>
      <family val="2"/>
    </font>
    <font>
      <u val="singleAccounting"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0909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164" fontId="4" fillId="4" borderId="0" xfId="0" applyNumberFormat="1" applyFont="1" applyFill="1"/>
    <xf numFmtId="0" fontId="0" fillId="0" borderId="0" xfId="0"/>
    <xf numFmtId="0" fontId="4" fillId="0" borderId="0" xfId="0" applyFont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5" borderId="0" xfId="0" applyFill="1"/>
    <xf numFmtId="165" fontId="0" fillId="0" borderId="0" xfId="0" applyNumberFormat="1"/>
    <xf numFmtId="166" fontId="0" fillId="0" borderId="0" xfId="0" applyNumberFormat="1"/>
    <xf numFmtId="166" fontId="4" fillId="6" borderId="1" xfId="0" applyNumberFormat="1" applyFont="1" applyFill="1" applyBorder="1"/>
    <xf numFmtId="166" fontId="0" fillId="0" borderId="0" xfId="0" applyNumberFormat="1" applyFont="1"/>
    <xf numFmtId="166" fontId="0" fillId="7" borderId="1" xfId="0" applyNumberFormat="1" applyFont="1" applyFill="1" applyBorder="1" applyAlignment="1">
      <alignment horizontal="center" vertical="center"/>
    </xf>
    <xf numFmtId="0" fontId="0" fillId="0" borderId="0" xfId="0" applyFont="1"/>
    <xf numFmtId="166" fontId="1" fillId="0" borderId="0" xfId="0" applyNumberFormat="1" applyFont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41" fontId="0" fillId="0" borderId="0" xfId="0" applyNumberFormat="1"/>
    <xf numFmtId="0" fontId="0" fillId="0" borderId="0" xfId="0"/>
    <xf numFmtId="41" fontId="0" fillId="0" borderId="0" xfId="0" applyNumberFormat="1" applyFont="1"/>
    <xf numFmtId="41" fontId="0" fillId="0" borderId="0" xfId="0" applyNumberFormat="1" applyFont="1" applyAlignment="1"/>
    <xf numFmtId="43" fontId="4" fillId="4" borderId="0" xfId="0" applyNumberFormat="1" applyFont="1" applyFill="1"/>
    <xf numFmtId="41" fontId="0" fillId="6" borderId="1" xfId="0" applyNumberFormat="1" applyFont="1" applyFill="1" applyBorder="1"/>
    <xf numFmtId="41" fontId="0" fillId="6" borderId="0" xfId="0" applyNumberFormat="1" applyFont="1" applyFill="1"/>
    <xf numFmtId="41" fontId="4" fillId="4" borderId="0" xfId="0" applyNumberFormat="1" applyFont="1" applyFill="1"/>
    <xf numFmtId="43" fontId="0" fillId="0" borderId="0" xfId="0" applyNumberFormat="1"/>
    <xf numFmtId="2" fontId="4" fillId="4" borderId="0" xfId="0" applyNumberFormat="1" applyFont="1" applyFill="1"/>
    <xf numFmtId="41" fontId="7" fillId="0" borderId="0" xfId="0" applyNumberFormat="1" applyFont="1"/>
    <xf numFmtId="41" fontId="4" fillId="0" borderId="0" xfId="0" applyNumberFormat="1" applyFont="1"/>
    <xf numFmtId="10" fontId="0" fillId="0" borderId="0" xfId="0" applyNumberFormat="1"/>
    <xf numFmtId="41" fontId="9" fillId="0" borderId="0" xfId="0" applyNumberFormat="1" applyFont="1"/>
    <xf numFmtId="0" fontId="0" fillId="0" borderId="0" xfId="0" applyAlignment="1">
      <alignment horizontal="center"/>
    </xf>
    <xf numFmtId="9" fontId="0" fillId="0" borderId="0" xfId="0" applyNumberFormat="1"/>
    <xf numFmtId="10" fontId="7" fillId="0" borderId="0" xfId="0" applyNumberFormat="1" applyFont="1"/>
    <xf numFmtId="10" fontId="0" fillId="0" borderId="0" xfId="0" applyNumberFormat="1" applyFont="1"/>
    <xf numFmtId="0" fontId="4" fillId="4" borderId="0" xfId="0" applyFont="1" applyFill="1"/>
    <xf numFmtId="0" fontId="0" fillId="4" borderId="0" xfId="0" applyFill="1"/>
    <xf numFmtId="43" fontId="0" fillId="0" borderId="0" xfId="0" applyNumberFormat="1" applyAlignment="1">
      <alignment wrapText="1"/>
    </xf>
    <xf numFmtId="43" fontId="0" fillId="0" borderId="0" xfId="0" applyNumberFormat="1" applyAlignment="1">
      <alignment vertical="center" wrapText="1"/>
    </xf>
    <xf numFmtId="0" fontId="0" fillId="0" borderId="0" xfId="0"/>
    <xf numFmtId="0" fontId="5" fillId="0" borderId="0" xfId="0" applyFont="1" applyAlignment="1">
      <alignment horizontal="center" vertical="center" wrapText="1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Number of poker machines per 1,000 residents</a:t>
            </a:r>
          </a:p>
        </c:rich>
      </c:tx>
      <c:layout>
        <c:manualLayout>
          <c:xMode val="edge"/>
          <c:yMode val="edge"/>
          <c:x val="0.8258263517060368"/>
          <c:y val="6.92220763137328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 16 (2)'!$T$32:$T$39</c:f>
              <c:strCache>
                <c:ptCount val="8"/>
                <c:pt idx="0">
                  <c:v>NSW</c:v>
                </c:pt>
                <c:pt idx="1">
                  <c:v>N.T.</c:v>
                </c:pt>
                <c:pt idx="2">
                  <c:v>Qld</c:v>
                </c:pt>
                <c:pt idx="3">
                  <c:v>A.C.T.</c:v>
                </c:pt>
                <c:pt idx="4">
                  <c:v>SA</c:v>
                </c:pt>
                <c:pt idx="5">
                  <c:v>Tas</c:v>
                </c:pt>
                <c:pt idx="6">
                  <c:v>Vic</c:v>
                </c:pt>
                <c:pt idx="7">
                  <c:v>WA</c:v>
                </c:pt>
              </c:strCache>
            </c:strRef>
          </c:cat>
          <c:val>
            <c:numRef>
              <c:f>'TOTAL 16 (2)'!$U$32:$U$39</c:f>
              <c:numCache>
                <c:formatCode>_(* #,##0.00_);_(* \(#,##0.00\);_(* "-"??_);_(@_)</c:formatCode>
                <c:ptCount val="8"/>
                <c:pt idx="0">
                  <c:v>10.555350399656927</c:v>
                </c:pt>
                <c:pt idx="1">
                  <c:v>9.0415841584158407</c:v>
                </c:pt>
                <c:pt idx="2">
                  <c:v>8.0110999909016467</c:v>
                </c:pt>
                <c:pt idx="3">
                  <c:v>7.749360613810742</c:v>
                </c:pt>
                <c:pt idx="4">
                  <c:v>6.8345787860867695</c:v>
                </c:pt>
                <c:pt idx="5">
                  <c:v>6.1503575789290075</c:v>
                </c:pt>
                <c:pt idx="6">
                  <c:v>4.2166516153465201</c:v>
                </c:pt>
                <c:pt idx="7">
                  <c:v>0.52135310919164457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6361648"/>
        <c:axId val="1396368720"/>
      </c:barChart>
      <c:catAx>
        <c:axId val="139636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6368720"/>
        <c:crosses val="autoZero"/>
        <c:auto val="1"/>
        <c:lblAlgn val="ctr"/>
        <c:lblOffset val="100"/>
        <c:noMultiLvlLbl val="0"/>
      </c:catAx>
      <c:valAx>
        <c:axId val="139636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636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666750</xdr:colOff>
      <xdr:row>41</xdr:row>
      <xdr:rowOff>152400</xdr:rowOff>
    </xdr:from>
    <xdr:to>
      <xdr:col>23</xdr:col>
      <xdr:colOff>628650</xdr:colOff>
      <xdr:row>52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tabSelected="1" topLeftCell="D16" workbookViewId="0">
      <selection activeCell="Y43" sqref="Y43"/>
    </sheetView>
  </sheetViews>
  <sheetFormatPr defaultColWidth="11.42578125" defaultRowHeight="12.75" x14ac:dyDescent="0.2"/>
  <cols>
    <col min="1" max="2" width="9.85546875" customWidth="1"/>
    <col min="3" max="3" width="9.85546875" style="11" customWidth="1"/>
    <col min="4" max="5" width="9.85546875" customWidth="1"/>
    <col min="6" max="6" width="10.140625" style="11" customWidth="1"/>
    <col min="7" max="7" width="10.85546875" customWidth="1"/>
    <col min="8" max="8" width="9.85546875" customWidth="1"/>
    <col min="9" max="9" width="9.85546875" style="11" customWidth="1"/>
    <col min="10" max="11" width="9.85546875" customWidth="1"/>
    <col min="12" max="12" width="10.7109375" style="11" customWidth="1"/>
    <col min="13" max="13" width="12.140625" customWidth="1"/>
    <col min="14" max="14" width="11.7109375" customWidth="1"/>
    <col min="15" max="15" width="10.85546875" style="11" customWidth="1"/>
    <col min="16" max="17" width="9.85546875" customWidth="1"/>
    <col min="18" max="18" width="9.85546875" style="11" customWidth="1"/>
    <col min="19" max="20" width="9.85546875" customWidth="1"/>
    <col min="21" max="21" width="11.140625" style="11" customWidth="1"/>
    <col min="22" max="22" width="9.85546875" customWidth="1"/>
    <col min="23" max="23" width="12.28515625" customWidth="1"/>
    <col min="24" max="24" width="10.28515625" style="11" customWidth="1"/>
    <col min="25" max="26" width="9.85546875" customWidth="1"/>
    <col min="27" max="27" width="12" customWidth="1"/>
    <col min="29" max="29" width="10.140625" customWidth="1"/>
    <col min="30" max="30" width="10.5703125" customWidth="1"/>
    <col min="31" max="31" width="11.140625" customWidth="1"/>
    <col min="32" max="32" width="8.28515625" customWidth="1"/>
    <col min="33" max="33" width="10.5703125" customWidth="1"/>
  </cols>
  <sheetData>
    <row r="1" spans="1:29" x14ac:dyDescent="0.2">
      <c r="A1" s="9" t="str">
        <f>HYPERLINK("#'INDEX'!B139", "Link to index")</f>
        <v>Link to index</v>
      </c>
    </row>
    <row r="2" spans="1:29" ht="15.75" customHeight="1" x14ac:dyDescent="0.2">
      <c r="A2" s="49" t="s">
        <v>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9" ht="15.75" customHeight="1" x14ac:dyDescent="0.2">
      <c r="A3" s="49" t="s">
        <v>36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9" ht="15.75" customHeight="1" thickBot="1" x14ac:dyDescent="0.25"/>
    <row r="5" spans="1:29" ht="55.5" customHeight="1" thickBot="1" x14ac:dyDescent="0.25">
      <c r="A5" s="8" t="s">
        <v>4</v>
      </c>
      <c r="B5" s="51" t="s">
        <v>35</v>
      </c>
      <c r="C5" s="51"/>
      <c r="D5" s="51" t="s">
        <v>4</v>
      </c>
      <c r="E5" s="51" t="s">
        <v>34</v>
      </c>
      <c r="F5" s="51"/>
      <c r="G5" s="51" t="s">
        <v>4</v>
      </c>
      <c r="H5" s="51" t="s">
        <v>33</v>
      </c>
      <c r="I5" s="51"/>
      <c r="J5" s="51" t="s">
        <v>4</v>
      </c>
      <c r="K5" s="51" t="s">
        <v>32</v>
      </c>
      <c r="L5" s="51"/>
      <c r="M5" s="51" t="s">
        <v>4</v>
      </c>
      <c r="N5" s="51" t="s">
        <v>31</v>
      </c>
      <c r="O5" s="51"/>
      <c r="P5" s="51" t="s">
        <v>4</v>
      </c>
      <c r="Q5" s="51" t="s">
        <v>30</v>
      </c>
      <c r="R5" s="51"/>
      <c r="S5" s="51" t="s">
        <v>4</v>
      </c>
      <c r="T5" s="51" t="s">
        <v>29</v>
      </c>
      <c r="U5" s="51"/>
      <c r="V5" s="51" t="s">
        <v>4</v>
      </c>
      <c r="W5" s="51" t="s">
        <v>28</v>
      </c>
      <c r="X5" s="51"/>
      <c r="Y5" s="51" t="s">
        <v>4</v>
      </c>
      <c r="Z5" s="51" t="s">
        <v>27</v>
      </c>
      <c r="AA5" s="51" t="s">
        <v>4</v>
      </c>
      <c r="AB5" s="7" t="s">
        <v>26</v>
      </c>
      <c r="AC5" s="12" t="s">
        <v>38</v>
      </c>
    </row>
    <row r="6" spans="1:29" ht="13.5" thickBot="1" x14ac:dyDescent="0.25">
      <c r="A6" s="53" t="s">
        <v>25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6"/>
    </row>
    <row r="7" spans="1:29" s="14" customFormat="1" ht="25.5" x14ac:dyDescent="0.2">
      <c r="A7" s="13"/>
      <c r="B7" s="13" t="s">
        <v>40</v>
      </c>
      <c r="C7" s="13" t="s">
        <v>41</v>
      </c>
      <c r="D7" s="13"/>
      <c r="E7" s="13" t="s">
        <v>40</v>
      </c>
      <c r="F7" s="13" t="s">
        <v>41</v>
      </c>
      <c r="G7" s="13" t="s">
        <v>55</v>
      </c>
      <c r="H7" s="13" t="s">
        <v>40</v>
      </c>
      <c r="I7" s="13" t="s">
        <v>41</v>
      </c>
      <c r="J7" s="13"/>
      <c r="K7" s="13" t="s">
        <v>40</v>
      </c>
      <c r="L7" s="13" t="s">
        <v>41</v>
      </c>
      <c r="M7" s="13"/>
      <c r="N7" s="13" t="s">
        <v>40</v>
      </c>
      <c r="O7" s="13" t="s">
        <v>41</v>
      </c>
      <c r="P7" s="13"/>
      <c r="Q7" s="13" t="s">
        <v>40</v>
      </c>
      <c r="R7" s="13" t="s">
        <v>41</v>
      </c>
      <c r="S7" s="13"/>
      <c r="T7" s="13" t="s">
        <v>40</v>
      </c>
      <c r="U7" s="13" t="s">
        <v>41</v>
      </c>
      <c r="V7" s="13"/>
      <c r="W7" s="13" t="s">
        <v>40</v>
      </c>
      <c r="X7" s="13" t="s">
        <v>41</v>
      </c>
      <c r="Y7" s="13"/>
      <c r="Z7" s="13" t="s">
        <v>40</v>
      </c>
      <c r="AA7" s="13" t="s">
        <v>83</v>
      </c>
      <c r="AB7" s="13" t="s">
        <v>40</v>
      </c>
    </row>
    <row r="8" spans="1:29" x14ac:dyDescent="0.2">
      <c r="A8" s="5" t="s">
        <v>24</v>
      </c>
      <c r="B8" s="3">
        <v>4970</v>
      </c>
      <c r="C8" s="3"/>
      <c r="D8" s="4" t="s">
        <v>4</v>
      </c>
      <c r="E8" s="3">
        <v>102958</v>
      </c>
      <c r="F8" s="15"/>
      <c r="G8" s="4" t="s">
        <v>4</v>
      </c>
      <c r="H8" s="3">
        <v>1506</v>
      </c>
      <c r="I8" s="3"/>
      <c r="K8" s="3">
        <v>39761</v>
      </c>
      <c r="L8" s="3"/>
      <c r="M8" s="4" t="s">
        <v>4</v>
      </c>
      <c r="N8" s="3">
        <v>15430</v>
      </c>
      <c r="O8" s="3"/>
      <c r="P8" s="4" t="s">
        <v>4</v>
      </c>
      <c r="Q8" s="3">
        <v>3194</v>
      </c>
      <c r="R8" s="3"/>
      <c r="S8" s="4" t="s">
        <v>4</v>
      </c>
      <c r="T8" s="3">
        <v>29900</v>
      </c>
      <c r="U8" s="3"/>
      <c r="V8" s="4" t="s">
        <v>4</v>
      </c>
      <c r="W8" s="3">
        <v>1283</v>
      </c>
      <c r="X8" s="4" t="s">
        <v>4</v>
      </c>
      <c r="Z8" s="3">
        <v>199002</v>
      </c>
      <c r="AA8" s="4" t="s">
        <v>4</v>
      </c>
      <c r="AB8" s="10">
        <f t="shared" ref="AB8:AB26" si="0">SUM(B8:W8)</f>
        <v>199002</v>
      </c>
    </row>
    <row r="9" spans="1:29" x14ac:dyDescent="0.2">
      <c r="A9" s="5" t="s">
        <v>23</v>
      </c>
      <c r="B9" s="3">
        <v>5020</v>
      </c>
      <c r="C9" s="3"/>
      <c r="D9" s="4" t="s">
        <v>4</v>
      </c>
      <c r="E9" s="3">
        <v>100969</v>
      </c>
      <c r="F9" s="3"/>
      <c r="G9" s="4" t="s">
        <v>4</v>
      </c>
      <c r="H9" s="3">
        <v>1618</v>
      </c>
      <c r="I9" s="4"/>
      <c r="J9" s="4" t="s">
        <v>4</v>
      </c>
      <c r="K9" s="3">
        <v>40920</v>
      </c>
      <c r="L9" s="3"/>
      <c r="M9" s="4" t="s">
        <v>4</v>
      </c>
      <c r="N9" s="3">
        <v>15740</v>
      </c>
      <c r="O9" s="3"/>
      <c r="P9" s="4" t="s">
        <v>4</v>
      </c>
      <c r="Q9" s="3">
        <v>3409</v>
      </c>
      <c r="R9" s="3"/>
      <c r="S9" s="4" t="s">
        <v>4</v>
      </c>
      <c r="T9" s="3">
        <v>29760</v>
      </c>
      <c r="U9" s="3"/>
      <c r="V9" s="4" t="s">
        <v>4</v>
      </c>
      <c r="W9" s="3">
        <v>1286</v>
      </c>
      <c r="X9" s="3"/>
      <c r="Y9" s="4" t="s">
        <v>4</v>
      </c>
      <c r="Z9" s="3">
        <v>198722</v>
      </c>
      <c r="AA9" s="4" t="s">
        <v>4</v>
      </c>
      <c r="AB9" s="10">
        <f t="shared" si="0"/>
        <v>198722</v>
      </c>
    </row>
    <row r="10" spans="1:29" x14ac:dyDescent="0.2">
      <c r="A10" s="5" t="s">
        <v>22</v>
      </c>
      <c r="B10" s="3">
        <v>5000</v>
      </c>
      <c r="C10" s="3"/>
      <c r="D10" s="4" t="s">
        <v>4</v>
      </c>
      <c r="E10" s="3">
        <v>100656</v>
      </c>
      <c r="F10" s="3"/>
      <c r="G10" s="4" t="s">
        <v>4</v>
      </c>
      <c r="H10" s="3">
        <v>1672</v>
      </c>
      <c r="I10" s="3"/>
      <c r="J10" s="4" t="s">
        <v>4</v>
      </c>
      <c r="K10" s="3">
        <v>41824</v>
      </c>
      <c r="L10" s="3"/>
      <c r="M10" s="4" t="s">
        <v>4</v>
      </c>
      <c r="N10" s="3">
        <v>15624</v>
      </c>
      <c r="O10" s="3"/>
      <c r="P10" s="4" t="s">
        <v>4</v>
      </c>
      <c r="Q10" s="3">
        <v>3447</v>
      </c>
      <c r="R10" s="3"/>
      <c r="S10" s="4" t="s">
        <v>4</v>
      </c>
      <c r="T10" s="3">
        <v>29632</v>
      </c>
      <c r="U10" s="3"/>
      <c r="V10" s="4" t="s">
        <v>4</v>
      </c>
      <c r="W10" s="3">
        <v>1300</v>
      </c>
      <c r="X10" s="3"/>
      <c r="Y10" s="4" t="s">
        <v>4</v>
      </c>
      <c r="Z10" s="3">
        <v>199155</v>
      </c>
      <c r="AA10" s="4" t="s">
        <v>4</v>
      </c>
      <c r="AB10" s="10">
        <f t="shared" si="0"/>
        <v>199155</v>
      </c>
    </row>
    <row r="11" spans="1:29" x14ac:dyDescent="0.2">
      <c r="A11" s="5" t="s">
        <v>21</v>
      </c>
      <c r="B11" s="3">
        <v>5144</v>
      </c>
      <c r="C11" s="3"/>
      <c r="D11" s="4" t="s">
        <v>4</v>
      </c>
      <c r="E11" s="3">
        <v>100233</v>
      </c>
      <c r="F11" s="3"/>
      <c r="G11" s="4" t="s">
        <v>4</v>
      </c>
      <c r="H11" s="3">
        <v>1849</v>
      </c>
      <c r="I11" s="3"/>
      <c r="J11" s="4" t="s">
        <v>4</v>
      </c>
      <c r="K11" s="3">
        <v>43590</v>
      </c>
      <c r="L11" s="3"/>
      <c r="M11" s="4" t="s">
        <v>4</v>
      </c>
      <c r="N11" s="3">
        <v>15001</v>
      </c>
      <c r="O11" s="3"/>
      <c r="P11" s="4" t="s">
        <v>4</v>
      </c>
      <c r="Q11" s="3">
        <v>3566</v>
      </c>
      <c r="R11" s="3"/>
      <c r="S11" s="4" t="s">
        <v>4</v>
      </c>
      <c r="T11" s="3">
        <v>29624</v>
      </c>
      <c r="U11" s="3"/>
      <c r="V11" s="4" t="s">
        <v>4</v>
      </c>
      <c r="W11" s="3">
        <v>1500</v>
      </c>
      <c r="X11" s="3"/>
      <c r="Y11" s="4" t="s">
        <v>4</v>
      </c>
      <c r="Z11" s="3">
        <v>200507</v>
      </c>
      <c r="AA11" s="4" t="s">
        <v>4</v>
      </c>
      <c r="AB11" s="10">
        <f t="shared" si="0"/>
        <v>200507</v>
      </c>
    </row>
    <row r="12" spans="1:29" x14ac:dyDescent="0.2">
      <c r="A12" s="5" t="s">
        <v>20</v>
      </c>
      <c r="B12" s="3">
        <v>5150</v>
      </c>
      <c r="C12" s="3"/>
      <c r="D12" s="4" t="s">
        <v>4</v>
      </c>
      <c r="E12" s="3">
        <v>100034</v>
      </c>
      <c r="F12" s="3"/>
      <c r="G12" s="4" t="s">
        <v>4</v>
      </c>
      <c r="H12" s="3">
        <v>1862</v>
      </c>
      <c r="I12" s="3"/>
      <c r="J12" s="4" t="s">
        <v>4</v>
      </c>
      <c r="K12" s="3">
        <v>44181</v>
      </c>
      <c r="L12" s="3"/>
      <c r="M12" s="4" t="s">
        <v>4</v>
      </c>
      <c r="N12" s="3">
        <v>13581</v>
      </c>
      <c r="O12" s="3"/>
      <c r="P12" s="4" t="s">
        <v>4</v>
      </c>
      <c r="Q12" s="3">
        <v>3680</v>
      </c>
      <c r="R12" s="3"/>
      <c r="S12" s="4" t="s">
        <v>4</v>
      </c>
      <c r="T12" s="3">
        <v>29647</v>
      </c>
      <c r="U12" s="3"/>
      <c r="V12" s="4" t="s">
        <v>4</v>
      </c>
      <c r="W12" s="3">
        <v>1500</v>
      </c>
      <c r="X12" s="3"/>
      <c r="Y12" s="4" t="s">
        <v>4</v>
      </c>
      <c r="Z12" s="3">
        <v>199635</v>
      </c>
      <c r="AA12" s="4" t="s">
        <v>4</v>
      </c>
      <c r="AB12" s="10">
        <f t="shared" si="0"/>
        <v>199635</v>
      </c>
    </row>
    <row r="13" spans="1:29" x14ac:dyDescent="0.2">
      <c r="A13" s="5" t="s">
        <v>19</v>
      </c>
      <c r="B13" s="3">
        <v>5179</v>
      </c>
      <c r="C13" s="3"/>
      <c r="D13" s="4" t="s">
        <v>4</v>
      </c>
      <c r="E13" s="3">
        <v>98872</v>
      </c>
      <c r="F13" s="3"/>
      <c r="G13" s="4" t="s">
        <v>4</v>
      </c>
      <c r="H13" s="3">
        <v>1915</v>
      </c>
      <c r="I13" s="3"/>
      <c r="J13" s="4" t="s">
        <v>4</v>
      </c>
      <c r="K13" s="3">
        <v>44978</v>
      </c>
      <c r="L13" s="3"/>
      <c r="M13" s="4" t="s">
        <v>4</v>
      </c>
      <c r="N13" s="3">
        <v>13560</v>
      </c>
      <c r="O13" s="3"/>
      <c r="P13" s="4" t="s">
        <v>4</v>
      </c>
      <c r="Q13" s="3">
        <v>3665</v>
      </c>
      <c r="R13" s="3"/>
      <c r="S13" s="4" t="s">
        <v>4</v>
      </c>
      <c r="T13" s="3">
        <v>29779</v>
      </c>
      <c r="U13" s="3"/>
      <c r="V13" s="4" t="s">
        <v>4</v>
      </c>
      <c r="W13" s="3">
        <v>1750</v>
      </c>
      <c r="X13" s="3"/>
      <c r="Y13" s="4" t="s">
        <v>4</v>
      </c>
      <c r="Z13" s="3">
        <v>199698</v>
      </c>
      <c r="AA13" s="4" t="s">
        <v>4</v>
      </c>
      <c r="AB13" s="10">
        <f t="shared" si="0"/>
        <v>199698</v>
      </c>
    </row>
    <row r="14" spans="1:29" x14ac:dyDescent="0.2">
      <c r="A14" s="5" t="s">
        <v>18</v>
      </c>
      <c r="B14" s="3">
        <v>5159</v>
      </c>
      <c r="C14" s="3"/>
      <c r="D14" s="4" t="s">
        <v>4</v>
      </c>
      <c r="E14" s="3">
        <v>98774</v>
      </c>
      <c r="F14" s="3"/>
      <c r="G14" s="4" t="s">
        <v>4</v>
      </c>
      <c r="H14" s="3">
        <v>2037</v>
      </c>
      <c r="I14" s="3"/>
      <c r="J14" s="4" t="s">
        <v>4</v>
      </c>
      <c r="K14" s="3">
        <v>45116</v>
      </c>
      <c r="L14" s="3"/>
      <c r="M14" s="4" t="s">
        <v>4</v>
      </c>
      <c r="N14" s="3">
        <v>13629</v>
      </c>
      <c r="O14" s="3"/>
      <c r="P14" s="4" t="s">
        <v>4</v>
      </c>
      <c r="Q14" s="3">
        <v>3723</v>
      </c>
      <c r="R14" s="3"/>
      <c r="S14" s="4" t="s">
        <v>4</v>
      </c>
      <c r="T14" s="3">
        <v>29297</v>
      </c>
      <c r="U14" s="3"/>
      <c r="V14" s="4" t="s">
        <v>4</v>
      </c>
      <c r="W14" s="3">
        <v>1750</v>
      </c>
      <c r="X14" s="3"/>
      <c r="Y14" s="4" t="s">
        <v>4</v>
      </c>
      <c r="Z14" s="3">
        <v>199485</v>
      </c>
      <c r="AA14" s="4" t="s">
        <v>4</v>
      </c>
      <c r="AB14" s="10">
        <f t="shared" si="0"/>
        <v>199485</v>
      </c>
    </row>
    <row r="15" spans="1:29" x14ac:dyDescent="0.2">
      <c r="A15" s="5" t="s">
        <v>17</v>
      </c>
      <c r="B15" s="3">
        <v>5157</v>
      </c>
      <c r="C15" s="3"/>
      <c r="D15" s="4" t="s">
        <v>4</v>
      </c>
      <c r="E15" s="3">
        <v>97067</v>
      </c>
      <c r="F15" s="3"/>
      <c r="G15" s="4" t="s">
        <v>4</v>
      </c>
      <c r="H15" s="3">
        <v>2059</v>
      </c>
      <c r="I15" s="3"/>
      <c r="J15" s="4" t="s">
        <v>4</v>
      </c>
      <c r="K15" s="3">
        <v>45378</v>
      </c>
      <c r="L15" s="3"/>
      <c r="M15" s="4" t="s">
        <v>4</v>
      </c>
      <c r="N15" s="3">
        <v>13720</v>
      </c>
      <c r="O15" s="3"/>
      <c r="P15" s="4" t="s">
        <v>4</v>
      </c>
      <c r="Q15" s="3">
        <v>3698</v>
      </c>
      <c r="R15" s="3"/>
      <c r="S15" s="4" t="s">
        <v>4</v>
      </c>
      <c r="T15" s="3">
        <v>29272</v>
      </c>
      <c r="U15" s="3"/>
      <c r="V15" s="4" t="s">
        <v>4</v>
      </c>
      <c r="W15" s="3">
        <v>1750</v>
      </c>
      <c r="X15" s="3"/>
      <c r="Y15" s="4" t="s">
        <v>4</v>
      </c>
      <c r="Z15" s="3">
        <v>198101</v>
      </c>
      <c r="AA15" s="4" t="s">
        <v>4</v>
      </c>
      <c r="AB15" s="10">
        <f t="shared" si="0"/>
        <v>198101</v>
      </c>
    </row>
    <row r="16" spans="1:29" x14ac:dyDescent="0.2">
      <c r="A16" s="5" t="s">
        <v>16</v>
      </c>
      <c r="B16" s="3">
        <v>5084</v>
      </c>
      <c r="C16" s="3"/>
      <c r="D16" s="4" t="s">
        <v>4</v>
      </c>
      <c r="E16" s="3">
        <v>97170</v>
      </c>
      <c r="F16" s="3"/>
      <c r="G16" s="4" t="s">
        <v>4</v>
      </c>
      <c r="H16" s="3">
        <v>2256</v>
      </c>
      <c r="I16" s="3"/>
      <c r="J16" s="4" t="s">
        <v>4</v>
      </c>
      <c r="K16" s="3">
        <v>45848</v>
      </c>
      <c r="L16" s="3"/>
      <c r="M16" s="4" t="s">
        <v>4</v>
      </c>
      <c r="N16" s="3">
        <v>13704</v>
      </c>
      <c r="O16" s="3"/>
      <c r="P16" s="4" t="s">
        <v>4</v>
      </c>
      <c r="Q16" s="3">
        <v>3697</v>
      </c>
      <c r="R16" s="3"/>
      <c r="S16" s="4" t="s">
        <v>4</v>
      </c>
      <c r="T16" s="3">
        <v>29042</v>
      </c>
      <c r="U16" s="3"/>
      <c r="V16" s="4" t="s">
        <v>4</v>
      </c>
      <c r="W16" s="3">
        <v>1750</v>
      </c>
      <c r="X16" s="3"/>
      <c r="Y16" s="4" t="s">
        <v>4</v>
      </c>
      <c r="Z16" s="3">
        <v>198551</v>
      </c>
      <c r="AA16" s="4" t="s">
        <v>4</v>
      </c>
      <c r="AB16" s="10">
        <f t="shared" si="0"/>
        <v>198551</v>
      </c>
    </row>
    <row r="17" spans="1:33" x14ac:dyDescent="0.2">
      <c r="A17" s="5" t="s">
        <v>15</v>
      </c>
      <c r="B17" s="3">
        <v>5024</v>
      </c>
      <c r="C17" s="3"/>
      <c r="D17" s="4" t="s">
        <v>4</v>
      </c>
      <c r="E17" s="3">
        <v>95992</v>
      </c>
      <c r="F17" s="3"/>
      <c r="G17" s="4" t="s">
        <v>4</v>
      </c>
      <c r="H17" s="3">
        <v>2233</v>
      </c>
      <c r="I17" s="3"/>
      <c r="J17" s="4" t="s">
        <v>4</v>
      </c>
      <c r="K17" s="3">
        <v>45757</v>
      </c>
      <c r="L17" s="3"/>
      <c r="M17" s="4" t="s">
        <v>4</v>
      </c>
      <c r="N17" s="3">
        <v>13711</v>
      </c>
      <c r="O17" s="3"/>
      <c r="P17" s="4" t="s">
        <v>4</v>
      </c>
      <c r="Q17" s="3">
        <v>3704</v>
      </c>
      <c r="R17" s="3"/>
      <c r="S17" s="4" t="s">
        <v>4</v>
      </c>
      <c r="T17" s="3">
        <v>29058</v>
      </c>
      <c r="U17" s="3"/>
      <c r="V17" s="4" t="s">
        <v>4</v>
      </c>
      <c r="W17" s="3">
        <v>2000</v>
      </c>
      <c r="X17" s="3"/>
      <c r="Y17" s="4" t="s">
        <v>4</v>
      </c>
      <c r="Z17" s="3">
        <v>197479</v>
      </c>
      <c r="AA17" s="4" t="s">
        <v>4</v>
      </c>
      <c r="AB17" s="10">
        <f t="shared" si="0"/>
        <v>197479</v>
      </c>
    </row>
    <row r="18" spans="1:33" x14ac:dyDescent="0.2">
      <c r="A18" s="5" t="s">
        <v>14</v>
      </c>
      <c r="B18" s="3">
        <v>4986</v>
      </c>
      <c r="C18" s="3"/>
      <c r="D18" s="4" t="s">
        <v>4</v>
      </c>
      <c r="E18" s="3">
        <v>95610</v>
      </c>
      <c r="F18" s="3"/>
      <c r="G18" s="4" t="s">
        <v>4</v>
      </c>
      <c r="H18" s="3">
        <v>2222</v>
      </c>
      <c r="I18" s="3"/>
      <c r="J18" s="4" t="s">
        <v>4</v>
      </c>
      <c r="K18" s="3">
        <v>46152</v>
      </c>
      <c r="L18" s="3"/>
      <c r="M18" s="4" t="s">
        <v>4</v>
      </c>
      <c r="N18" s="3">
        <v>13658</v>
      </c>
      <c r="O18" s="3"/>
      <c r="P18" s="4" t="s">
        <v>4</v>
      </c>
      <c r="Q18" s="3">
        <v>3690</v>
      </c>
      <c r="R18" s="3"/>
      <c r="S18" s="4" t="s">
        <v>4</v>
      </c>
      <c r="T18" s="3">
        <v>28376</v>
      </c>
      <c r="U18" s="3"/>
      <c r="V18" s="4" t="s">
        <v>4</v>
      </c>
      <c r="W18" s="3">
        <v>2000</v>
      </c>
      <c r="X18" s="3"/>
      <c r="Y18" s="4" t="s">
        <v>4</v>
      </c>
      <c r="Z18" s="3">
        <v>196694</v>
      </c>
      <c r="AA18" s="4" t="s">
        <v>4</v>
      </c>
      <c r="AB18" s="10">
        <f t="shared" si="0"/>
        <v>196694</v>
      </c>
    </row>
    <row r="19" spans="1:33" x14ac:dyDescent="0.2">
      <c r="A19" s="5" t="s">
        <v>13</v>
      </c>
      <c r="B19" s="3">
        <v>4974</v>
      </c>
      <c r="C19" s="3"/>
      <c r="D19" s="4" t="s">
        <v>4</v>
      </c>
      <c r="E19" s="3">
        <v>95559</v>
      </c>
      <c r="F19" s="3"/>
      <c r="G19" s="4" t="s">
        <v>4</v>
      </c>
      <c r="H19" s="3">
        <v>2228</v>
      </c>
      <c r="I19" s="3"/>
      <c r="J19" s="4" t="s">
        <v>4</v>
      </c>
      <c r="K19" s="3">
        <v>46657</v>
      </c>
      <c r="L19" s="3"/>
      <c r="M19" s="4" t="s">
        <v>4</v>
      </c>
      <c r="N19" s="3">
        <v>13587</v>
      </c>
      <c r="O19" s="3"/>
      <c r="P19" s="4" t="s">
        <v>4</v>
      </c>
      <c r="Q19" s="3">
        <v>3526</v>
      </c>
      <c r="R19" s="3"/>
      <c r="S19" s="4" t="s">
        <v>4</v>
      </c>
      <c r="T19" s="3">
        <v>28568</v>
      </c>
      <c r="U19" s="3"/>
      <c r="V19" s="4" t="s">
        <v>4</v>
      </c>
      <c r="W19" s="3">
        <v>2100</v>
      </c>
      <c r="X19" s="3"/>
      <c r="Y19" s="4" t="s">
        <v>4</v>
      </c>
      <c r="Z19" s="3">
        <v>197199</v>
      </c>
      <c r="AA19" s="4" t="s">
        <v>4</v>
      </c>
      <c r="AB19" s="10">
        <f t="shared" si="0"/>
        <v>197199</v>
      </c>
    </row>
    <row r="20" spans="1:33" x14ac:dyDescent="0.2">
      <c r="A20" s="5" t="s">
        <v>12</v>
      </c>
      <c r="B20" s="3">
        <v>4974</v>
      </c>
      <c r="C20" s="3"/>
      <c r="D20" s="4" t="s">
        <v>4</v>
      </c>
      <c r="E20" s="3">
        <v>95012</v>
      </c>
      <c r="F20" s="3"/>
      <c r="G20" s="4" t="s">
        <v>4</v>
      </c>
      <c r="H20" s="3">
        <v>2243</v>
      </c>
      <c r="I20" s="3"/>
      <c r="J20" s="4" t="s">
        <v>4</v>
      </c>
      <c r="K20" s="3">
        <v>46663</v>
      </c>
      <c r="L20" s="3"/>
      <c r="M20" s="4" t="s">
        <v>4</v>
      </c>
      <c r="N20" s="3">
        <v>13410</v>
      </c>
      <c r="O20" s="3"/>
      <c r="P20" s="4" t="s">
        <v>4</v>
      </c>
      <c r="Q20" s="3">
        <v>3546</v>
      </c>
      <c r="R20" s="3"/>
      <c r="S20" s="4" t="s">
        <v>4</v>
      </c>
      <c r="T20" s="3">
        <v>28860</v>
      </c>
      <c r="U20" s="3"/>
      <c r="V20" s="4" t="s">
        <v>4</v>
      </c>
      <c r="W20" s="3">
        <v>2192</v>
      </c>
      <c r="X20" s="3"/>
      <c r="Y20" s="4" t="s">
        <v>4</v>
      </c>
      <c r="Z20" s="3">
        <v>196900</v>
      </c>
      <c r="AA20" s="4" t="s">
        <v>4</v>
      </c>
      <c r="AB20" s="10">
        <f t="shared" si="0"/>
        <v>196900</v>
      </c>
    </row>
    <row r="21" spans="1:33" x14ac:dyDescent="0.2">
      <c r="A21" s="5" t="s">
        <v>11</v>
      </c>
      <c r="B21" s="3">
        <v>5022</v>
      </c>
      <c r="C21" s="3"/>
      <c r="D21" s="4" t="s">
        <v>4</v>
      </c>
      <c r="E21" s="3">
        <v>94864</v>
      </c>
      <c r="F21" s="3"/>
      <c r="G21" s="4" t="s">
        <v>4</v>
      </c>
      <c r="H21" s="3">
        <v>2145</v>
      </c>
      <c r="I21" s="3"/>
      <c r="J21" s="4" t="s">
        <v>4</v>
      </c>
      <c r="K21" s="3">
        <v>46697</v>
      </c>
      <c r="L21" s="3"/>
      <c r="M21" s="4" t="s">
        <v>4</v>
      </c>
      <c r="N21" s="3">
        <v>13294</v>
      </c>
      <c r="O21" s="3"/>
      <c r="P21" s="4" t="s">
        <v>4</v>
      </c>
      <c r="Q21" s="3">
        <v>3495</v>
      </c>
      <c r="R21" s="3"/>
      <c r="S21" s="4" t="s">
        <v>4</v>
      </c>
      <c r="T21" s="3">
        <v>28892</v>
      </c>
      <c r="U21" s="3"/>
      <c r="V21" s="4" t="s">
        <v>4</v>
      </c>
      <c r="W21" s="3">
        <v>2252</v>
      </c>
      <c r="X21" s="3"/>
      <c r="Y21" s="4" t="s">
        <v>4</v>
      </c>
      <c r="Z21" s="3">
        <v>196661</v>
      </c>
      <c r="AA21" s="4" t="s">
        <v>4</v>
      </c>
      <c r="AB21" s="10">
        <f t="shared" si="0"/>
        <v>196661</v>
      </c>
    </row>
    <row r="22" spans="1:33" x14ac:dyDescent="0.2">
      <c r="A22" s="5" t="s">
        <v>10</v>
      </c>
      <c r="B22" s="3">
        <v>4635</v>
      </c>
      <c r="C22" s="3"/>
      <c r="D22" s="4" t="s">
        <v>4</v>
      </c>
      <c r="E22" s="3">
        <v>94408</v>
      </c>
      <c r="F22" s="3"/>
      <c r="G22" s="4" t="s">
        <v>4</v>
      </c>
      <c r="H22" s="3">
        <v>2188</v>
      </c>
      <c r="I22" s="3"/>
      <c r="J22" s="4" t="s">
        <v>4</v>
      </c>
      <c r="K22" s="3">
        <v>46481</v>
      </c>
      <c r="L22" s="3"/>
      <c r="M22" s="4" t="s">
        <v>4</v>
      </c>
      <c r="N22" s="3">
        <v>13273</v>
      </c>
      <c r="O22" s="3"/>
      <c r="P22" s="4" t="s">
        <v>4</v>
      </c>
      <c r="Q22" s="3">
        <v>3596</v>
      </c>
      <c r="R22" s="3"/>
      <c r="S22" s="4" t="s">
        <v>4</v>
      </c>
      <c r="T22" s="3">
        <v>28958</v>
      </c>
      <c r="U22" s="3"/>
      <c r="V22" s="4" t="s">
        <v>4</v>
      </c>
      <c r="W22" s="3">
        <v>2190</v>
      </c>
      <c r="X22" s="3"/>
      <c r="Y22" s="4" t="s">
        <v>4</v>
      </c>
      <c r="Z22" s="3">
        <v>195729</v>
      </c>
      <c r="AA22" s="4" t="s">
        <v>4</v>
      </c>
      <c r="AB22" s="10">
        <f t="shared" si="0"/>
        <v>195729</v>
      </c>
    </row>
    <row r="23" spans="1:33" x14ac:dyDescent="0.2">
      <c r="A23" s="5" t="s">
        <v>9</v>
      </c>
      <c r="B23" s="3">
        <v>4552</v>
      </c>
      <c r="C23" s="3"/>
      <c r="D23" s="4" t="s">
        <v>4</v>
      </c>
      <c r="E23" s="3">
        <v>94303</v>
      </c>
      <c r="F23" s="3"/>
      <c r="G23" s="4" t="s">
        <v>4</v>
      </c>
      <c r="H23" s="3">
        <v>2318</v>
      </c>
      <c r="I23" s="3"/>
      <c r="J23" s="4" t="s">
        <v>4</v>
      </c>
      <c r="K23" s="3">
        <v>46601</v>
      </c>
      <c r="L23" s="3"/>
      <c r="M23" s="4" t="s">
        <v>4</v>
      </c>
      <c r="N23" s="3">
        <v>13108</v>
      </c>
      <c r="O23" s="3"/>
      <c r="P23" s="4" t="s">
        <v>4</v>
      </c>
      <c r="Q23" s="3">
        <v>3596</v>
      </c>
      <c r="R23" s="3"/>
      <c r="S23" s="4" t="s">
        <v>4</v>
      </c>
      <c r="T23" s="3">
        <v>28993</v>
      </c>
      <c r="U23" s="3"/>
      <c r="V23" s="4" t="s">
        <v>4</v>
      </c>
      <c r="W23" s="3">
        <v>2402</v>
      </c>
      <c r="X23" s="3"/>
      <c r="Y23" s="4" t="s">
        <v>4</v>
      </c>
      <c r="Z23" s="3">
        <v>195873</v>
      </c>
      <c r="AA23" s="4" t="s">
        <v>4</v>
      </c>
      <c r="AB23" s="10">
        <f t="shared" si="0"/>
        <v>195873</v>
      </c>
    </row>
    <row r="24" spans="1:33" x14ac:dyDescent="0.2">
      <c r="A24" s="5" t="s">
        <v>8</v>
      </c>
      <c r="B24" s="3">
        <v>4462</v>
      </c>
      <c r="C24" s="3"/>
      <c r="D24" s="4" t="s">
        <v>4</v>
      </c>
      <c r="E24" s="3">
        <v>93620</v>
      </c>
      <c r="F24" s="3"/>
      <c r="G24" s="4" t="s">
        <v>4</v>
      </c>
      <c r="H24" s="3">
        <v>2374</v>
      </c>
      <c r="I24" s="3"/>
      <c r="J24" s="4" t="s">
        <v>4</v>
      </c>
      <c r="K24" s="3">
        <v>46224</v>
      </c>
      <c r="L24" s="3"/>
      <c r="M24" s="4" t="s">
        <v>4</v>
      </c>
      <c r="N24" s="3">
        <v>12974</v>
      </c>
      <c r="O24" s="3"/>
      <c r="P24" s="4" t="s">
        <v>4</v>
      </c>
      <c r="Q24" s="3">
        <v>3566</v>
      </c>
      <c r="R24" s="3"/>
      <c r="S24" s="4" t="s">
        <v>39</v>
      </c>
      <c r="T24" s="3">
        <v>29012</v>
      </c>
      <c r="U24" s="3"/>
      <c r="V24" s="4" t="s">
        <v>4</v>
      </c>
      <c r="W24" s="3">
        <v>2419</v>
      </c>
      <c r="X24" s="3"/>
      <c r="Y24" s="4" t="s">
        <v>4</v>
      </c>
      <c r="Z24" s="3">
        <v>194651</v>
      </c>
      <c r="AA24" s="4" t="s">
        <v>39</v>
      </c>
      <c r="AB24" s="10">
        <f t="shared" si="0"/>
        <v>194651</v>
      </c>
    </row>
    <row r="25" spans="1:33" x14ac:dyDescent="0.2">
      <c r="A25" s="5" t="s">
        <v>7</v>
      </c>
      <c r="B25" s="3">
        <v>3873</v>
      </c>
      <c r="C25" s="3"/>
      <c r="D25" s="4" t="s">
        <v>4</v>
      </c>
      <c r="E25" s="3">
        <v>92818</v>
      </c>
      <c r="F25" s="3"/>
      <c r="G25" s="4" t="s">
        <v>4</v>
      </c>
      <c r="H25" s="3">
        <v>2324</v>
      </c>
      <c r="I25" s="3"/>
      <c r="J25" s="4" t="s">
        <v>4</v>
      </c>
      <c r="K25" s="3">
        <v>45711</v>
      </c>
      <c r="L25" s="3"/>
      <c r="M25" s="4" t="s">
        <v>4</v>
      </c>
      <c r="N25" s="3">
        <v>12964</v>
      </c>
      <c r="O25" s="3"/>
      <c r="P25" s="4" t="s">
        <v>4</v>
      </c>
      <c r="Q25" s="3">
        <v>3566</v>
      </c>
      <c r="R25" s="3"/>
      <c r="S25" s="4" t="s">
        <v>4</v>
      </c>
      <c r="T25" s="3">
        <v>29076</v>
      </c>
      <c r="U25" s="3"/>
      <c r="V25" s="4" t="s">
        <v>4</v>
      </c>
      <c r="W25" s="3">
        <v>2466</v>
      </c>
      <c r="X25" s="3"/>
      <c r="Y25" s="4" t="s">
        <v>4</v>
      </c>
      <c r="Z25" s="3">
        <v>192798</v>
      </c>
      <c r="AA25" s="4" t="s">
        <v>4</v>
      </c>
      <c r="AB25" s="10">
        <f t="shared" si="0"/>
        <v>192798</v>
      </c>
    </row>
    <row r="26" spans="1:33" x14ac:dyDescent="0.2">
      <c r="A26" s="5" t="s">
        <v>6</v>
      </c>
      <c r="B26" s="3">
        <v>3848</v>
      </c>
      <c r="C26" s="3"/>
      <c r="D26" s="4" t="s">
        <v>4</v>
      </c>
      <c r="E26" s="3">
        <v>91675</v>
      </c>
      <c r="F26" s="3"/>
      <c r="G26" s="4" t="s">
        <v>4</v>
      </c>
      <c r="H26" s="3">
        <v>2344</v>
      </c>
      <c r="I26" s="3"/>
      <c r="J26" s="4" t="s">
        <v>4</v>
      </c>
      <c r="K26" s="3">
        <v>44918</v>
      </c>
      <c r="L26" s="3"/>
      <c r="M26" s="4" t="s">
        <v>4</v>
      </c>
      <c r="N26" s="3">
        <v>12520</v>
      </c>
      <c r="O26" s="3"/>
      <c r="P26" s="4" t="s">
        <v>4</v>
      </c>
      <c r="Q26" s="3">
        <v>3521</v>
      </c>
      <c r="R26" s="3"/>
      <c r="S26" s="4" t="s">
        <v>4</v>
      </c>
      <c r="T26" s="3">
        <v>29040</v>
      </c>
      <c r="U26" s="3"/>
      <c r="V26" s="4" t="s">
        <v>4</v>
      </c>
      <c r="W26" s="3">
        <v>1250</v>
      </c>
      <c r="X26" s="3"/>
      <c r="Y26" s="4" t="s">
        <v>4</v>
      </c>
      <c r="Z26" s="3">
        <v>189116</v>
      </c>
      <c r="AA26" s="4" t="s">
        <v>4</v>
      </c>
      <c r="AB26" s="10">
        <f t="shared" si="0"/>
        <v>189116</v>
      </c>
    </row>
    <row r="27" spans="1:33" s="18" customFormat="1" ht="13.5" thickBot="1" x14ac:dyDescent="0.25">
      <c r="A27" s="17" t="s">
        <v>5</v>
      </c>
      <c r="B27" s="31">
        <v>3636</v>
      </c>
      <c r="C27" s="31">
        <f>469.2*1000</f>
        <v>469200</v>
      </c>
      <c r="D27" s="19">
        <f>C27/B27</f>
        <v>129.04290429042905</v>
      </c>
      <c r="E27" s="31">
        <v>88609</v>
      </c>
      <c r="F27" s="31">
        <f>8394.7*1000</f>
        <v>8394700</v>
      </c>
      <c r="G27" s="19">
        <f>F27/E27</f>
        <v>94.738683429448471</v>
      </c>
      <c r="H27" s="31">
        <v>2283</v>
      </c>
      <c r="I27" s="31">
        <f>252.5*1000</f>
        <v>252500</v>
      </c>
      <c r="J27" s="19">
        <f>I27/H27</f>
        <v>110.60008760402978</v>
      </c>
      <c r="K27" s="31">
        <v>44025</v>
      </c>
      <c r="L27" s="31">
        <f>5495.5*1000</f>
        <v>5495500</v>
      </c>
      <c r="M27" s="19">
        <f>L27/K27</f>
        <v>124.82680295286769</v>
      </c>
      <c r="N27" s="31">
        <v>12713</v>
      </c>
      <c r="O27" s="31">
        <f>1860.1*1000</f>
        <v>1860100</v>
      </c>
      <c r="P27" s="19">
        <f>O27/N27</f>
        <v>146.31479587823489</v>
      </c>
      <c r="Q27" s="31">
        <v>3526</v>
      </c>
      <c r="R27" s="31">
        <f>573.3*1000</f>
        <v>573300</v>
      </c>
      <c r="S27" s="19">
        <f>R27/Q27</f>
        <v>162.59217243335223</v>
      </c>
      <c r="T27" s="31">
        <v>28949</v>
      </c>
      <c r="U27" s="31">
        <f>6865.4*1000</f>
        <v>6865400</v>
      </c>
      <c r="V27" s="19">
        <f>U27/T27</f>
        <v>237.15499671836679</v>
      </c>
      <c r="W27" s="31">
        <v>1515</v>
      </c>
      <c r="X27" s="31">
        <f>2905.9*1000</f>
        <v>2905900</v>
      </c>
      <c r="Y27" s="19">
        <f>X27/W27</f>
        <v>1918.0858085808582</v>
      </c>
      <c r="Z27" s="31">
        <v>185256</v>
      </c>
      <c r="AA27" s="32">
        <f>SUM(C27+F27+I27+L27+O27+R27+U27+X27)</f>
        <v>26816600</v>
      </c>
      <c r="AB27" s="33">
        <f>SUM(B27+E27+H27+K27+N27+Q27+T27+W27)</f>
        <v>185256</v>
      </c>
    </row>
    <row r="28" spans="1:33" x14ac:dyDescent="0.2">
      <c r="AD28" s="54" t="s">
        <v>77</v>
      </c>
      <c r="AE28" s="54" t="s">
        <v>78</v>
      </c>
      <c r="AG28" s="54" t="s">
        <v>84</v>
      </c>
    </row>
    <row r="29" spans="1:33" s="11" customFormat="1" ht="12.75" customHeight="1" x14ac:dyDescent="0.2">
      <c r="G29" s="26">
        <f>E27*G27</f>
        <v>8394700</v>
      </c>
      <c r="AD29" s="54"/>
      <c r="AE29" s="54"/>
      <c r="AG29" s="54"/>
    </row>
    <row r="30" spans="1:33" s="11" customFormat="1" ht="12.75" customHeight="1" x14ac:dyDescent="0.2">
      <c r="Q30" s="44" t="s">
        <v>49</v>
      </c>
      <c r="R30" s="45"/>
      <c r="T30" s="52" t="s">
        <v>86</v>
      </c>
      <c r="U30" s="52"/>
      <c r="AC30" s="54" t="s">
        <v>76</v>
      </c>
      <c r="AD30" s="54"/>
      <c r="AE30" s="54"/>
      <c r="AG30" s="54"/>
    </row>
    <row r="31" spans="1:33" s="11" customFormat="1" ht="12.75" customHeight="1" x14ac:dyDescent="0.2">
      <c r="Q31" s="44" t="s">
        <v>50</v>
      </c>
      <c r="R31" s="45"/>
      <c r="T31" s="52"/>
      <c r="U31" s="52"/>
      <c r="AC31" s="54"/>
      <c r="AD31" s="54"/>
      <c r="AE31" s="54"/>
      <c r="AG31" s="54"/>
    </row>
    <row r="32" spans="1:33" s="11" customFormat="1" x14ac:dyDescent="0.2">
      <c r="M32" s="11" t="s">
        <v>34</v>
      </c>
      <c r="N32" s="26">
        <f>E27</f>
        <v>88609</v>
      </c>
      <c r="O32" s="38">
        <f>N32/$N$40</f>
        <v>0.4783056959018871</v>
      </c>
      <c r="Q32" s="16">
        <f>G27</f>
        <v>94.738683429448471</v>
      </c>
      <c r="T32" s="27" t="s">
        <v>34</v>
      </c>
      <c r="U32" s="34">
        <f>N46</f>
        <v>10.555350399656927</v>
      </c>
      <c r="W32" s="5" t="str">
        <f>M40</f>
        <v>Total Pokies</v>
      </c>
      <c r="X32" s="5"/>
      <c r="Y32" s="26">
        <f>N40</f>
        <v>185256</v>
      </c>
      <c r="Z32" s="11" t="s">
        <v>71</v>
      </c>
      <c r="AA32" s="40" t="s">
        <v>73</v>
      </c>
      <c r="AB32" s="40" t="s">
        <v>75</v>
      </c>
      <c r="AC32" s="54"/>
      <c r="AD32" s="54"/>
      <c r="AE32" s="54"/>
      <c r="AG32" s="54"/>
    </row>
    <row r="33" spans="1:33" s="11" customFormat="1" x14ac:dyDescent="0.2">
      <c r="M33" s="11" t="s">
        <v>42</v>
      </c>
      <c r="N33" s="26">
        <f>H27</f>
        <v>2283</v>
      </c>
      <c r="O33" s="38">
        <f t="shared" ref="O33:O39" si="1">N33/$N$40</f>
        <v>1.2323487498380619E-2</v>
      </c>
      <c r="Q33" s="16">
        <f>J27</f>
        <v>110.60008760402978</v>
      </c>
      <c r="T33" s="27" t="s">
        <v>42</v>
      </c>
      <c r="U33" s="34">
        <f>N50</f>
        <v>9.0415841584158407</v>
      </c>
      <c r="W33" s="5" t="s">
        <v>72</v>
      </c>
      <c r="X33" s="5"/>
      <c r="Y33" s="26">
        <f>N32</f>
        <v>88609</v>
      </c>
      <c r="Z33" s="38">
        <f>Y33/Y32</f>
        <v>0.4783056959018871</v>
      </c>
      <c r="AA33" s="26">
        <f>F27</f>
        <v>8394700</v>
      </c>
      <c r="AB33" s="38">
        <f>AA33/AA35</f>
        <v>0.3130411759880074</v>
      </c>
      <c r="AC33" s="46">
        <f>Y33/AA33*1000</f>
        <v>10.555350399656927</v>
      </c>
      <c r="AD33" s="34">
        <f>Y33/AC33*AC34</f>
        <v>44041.199382256986</v>
      </c>
      <c r="AE33" s="34">
        <f>Y33-AD33</f>
        <v>44567.800617743014</v>
      </c>
      <c r="AF33" s="26">
        <f>AD33+AE33</f>
        <v>88609</v>
      </c>
      <c r="AG33" s="34">
        <f>AE33/AA33*1000</f>
        <v>5.3090403013500209</v>
      </c>
    </row>
    <row r="34" spans="1:33" s="11" customFormat="1" ht="15" x14ac:dyDescent="0.35">
      <c r="M34" s="11" t="s">
        <v>43</v>
      </c>
      <c r="N34" s="26">
        <f>K27</f>
        <v>44025</v>
      </c>
      <c r="O34" s="38">
        <f t="shared" si="1"/>
        <v>0.23764412488664335</v>
      </c>
      <c r="Q34" s="16">
        <f>M27</f>
        <v>124.82680295286769</v>
      </c>
      <c r="T34" s="27" t="s">
        <v>43</v>
      </c>
      <c r="U34" s="34">
        <f>N54</f>
        <v>8.0110999909016467</v>
      </c>
      <c r="W34" s="5" t="s">
        <v>74</v>
      </c>
      <c r="X34" s="37"/>
      <c r="Y34" s="39">
        <f>N33+N34+N35+N36+N37+N38+N39</f>
        <v>96647</v>
      </c>
      <c r="Z34" s="38">
        <f>Y34/Y32</f>
        <v>0.5216943040981129</v>
      </c>
      <c r="AA34" s="39">
        <f>C27+I27+L27+O27+R27+U27+X27</f>
        <v>18421900</v>
      </c>
      <c r="AB34" s="42">
        <f>AA34/AA35</f>
        <v>0.6869588240119926</v>
      </c>
      <c r="AC34" s="47">
        <f>Y34/AA34*1000</f>
        <v>5.2463100983069069</v>
      </c>
    </row>
    <row r="35" spans="1:33" s="11" customFormat="1" x14ac:dyDescent="0.2">
      <c r="M35" s="11" t="s">
        <v>44</v>
      </c>
      <c r="N35" s="26">
        <f>B27</f>
        <v>3636</v>
      </c>
      <c r="O35" s="38">
        <f t="shared" si="1"/>
        <v>1.9626894675476098E-2</v>
      </c>
      <c r="Q35" s="16">
        <f>D27</f>
        <v>129.04290429042905</v>
      </c>
      <c r="T35" s="27" t="s">
        <v>44</v>
      </c>
      <c r="U35" s="34">
        <f>N58</f>
        <v>7.749360613810742</v>
      </c>
      <c r="X35" s="26"/>
      <c r="Y35" s="26">
        <f>Y33+Y34</f>
        <v>185256</v>
      </c>
      <c r="AA35" s="26">
        <f>SUM(AA33:AA34)</f>
        <v>26816600</v>
      </c>
      <c r="AB35" s="41">
        <f>SUM(AB33:AB34)</f>
        <v>1</v>
      </c>
    </row>
    <row r="36" spans="1:33" s="11" customFormat="1" x14ac:dyDescent="0.2">
      <c r="M36" s="11" t="s">
        <v>31</v>
      </c>
      <c r="N36" s="26">
        <f>N27</f>
        <v>12713</v>
      </c>
      <c r="O36" s="38">
        <f t="shared" si="1"/>
        <v>6.8623958198384932E-2</v>
      </c>
      <c r="Q36" s="16">
        <f>P27</f>
        <v>146.31479587823489</v>
      </c>
      <c r="T36" s="27" t="s">
        <v>31</v>
      </c>
      <c r="U36" s="34">
        <f>N62</f>
        <v>6.8345787860867695</v>
      </c>
      <c r="W36" s="55" t="s">
        <v>79</v>
      </c>
      <c r="X36" s="54"/>
      <c r="Y36" s="54"/>
      <c r="Z36" s="54"/>
      <c r="AA36" s="54"/>
      <c r="AB36" s="54"/>
      <c r="AC36" s="54"/>
    </row>
    <row r="37" spans="1:33" ht="12.75" customHeight="1" x14ac:dyDescent="0.2">
      <c r="A37" s="2" t="s">
        <v>3</v>
      </c>
      <c r="B37" s="2" t="s">
        <v>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0" t="s">
        <v>45</v>
      </c>
      <c r="N37" s="26">
        <f>Q27</f>
        <v>3526</v>
      </c>
      <c r="O37" s="38">
        <f t="shared" si="1"/>
        <v>1.9033121734248822E-2</v>
      </c>
      <c r="Q37" s="21">
        <f>S27</f>
        <v>162.59217243335223</v>
      </c>
      <c r="T37" s="20" t="s">
        <v>45</v>
      </c>
      <c r="U37" s="34">
        <f>N66</f>
        <v>6.1503575789290075</v>
      </c>
      <c r="W37" s="54"/>
      <c r="X37" s="54"/>
      <c r="Y37" s="54"/>
      <c r="Z37" s="54"/>
      <c r="AA37" s="54"/>
      <c r="AB37" s="54"/>
      <c r="AC37" s="54"/>
    </row>
    <row r="38" spans="1:3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0" t="s">
        <v>46</v>
      </c>
      <c r="N38" s="26">
        <f>T27</f>
        <v>28949</v>
      </c>
      <c r="O38" s="38">
        <f t="shared" si="1"/>
        <v>0.15626484432353069</v>
      </c>
      <c r="Q38" s="21">
        <f>V27</f>
        <v>237.15499671836679</v>
      </c>
      <c r="T38" s="20" t="s">
        <v>46</v>
      </c>
      <c r="U38" s="34">
        <f>N70</f>
        <v>4.2166516153465201</v>
      </c>
      <c r="W38" s="54"/>
      <c r="X38" s="54"/>
      <c r="Y38" s="54"/>
      <c r="Z38" s="54"/>
      <c r="AA38" s="54"/>
      <c r="AB38" s="54"/>
      <c r="AC38" s="54"/>
    </row>
    <row r="39" spans="1:33" x14ac:dyDescent="0.2">
      <c r="A39" s="2"/>
      <c r="B39" s="2" t="s">
        <v>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0" t="s">
        <v>28</v>
      </c>
      <c r="N39" s="36">
        <f>W27</f>
        <v>1515</v>
      </c>
      <c r="O39" s="42">
        <f t="shared" si="1"/>
        <v>8.177872781448374E-3</v>
      </c>
      <c r="Q39" s="21">
        <f>Y27</f>
        <v>1918.0858085808582</v>
      </c>
      <c r="T39" s="20" t="s">
        <v>28</v>
      </c>
      <c r="U39" s="34">
        <f>N74</f>
        <v>0.52135310919164457</v>
      </c>
    </row>
    <row r="40" spans="1:33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5" t="s">
        <v>61</v>
      </c>
      <c r="N40" s="37">
        <f>SUM(N32:N39)</f>
        <v>185256</v>
      </c>
      <c r="O40" s="43">
        <f>SUM(O32:O39)</f>
        <v>1</v>
      </c>
    </row>
    <row r="41" spans="1:33" x14ac:dyDescent="0.2">
      <c r="A41" s="2"/>
      <c r="B41" s="2" t="s"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3" spans="1:33" ht="39" customHeight="1" x14ac:dyDescent="0.2">
      <c r="M43" s="52" t="s">
        <v>85</v>
      </c>
      <c r="N43" s="52"/>
    </row>
    <row r="44" spans="1:33" x14ac:dyDescent="0.2">
      <c r="A44" s="1" t="str">
        <f>HYPERLINK("#'TOTAL 14'!A2", "&lt;&lt;&lt; Previous table")</f>
        <v>&lt;&lt;&lt; Previous table</v>
      </c>
      <c r="M44" s="5" t="s">
        <v>56</v>
      </c>
      <c r="N44" s="22">
        <f>N32</f>
        <v>88609</v>
      </c>
      <c r="Z44" s="48"/>
    </row>
    <row r="45" spans="1:33" x14ac:dyDescent="0.2">
      <c r="M45" t="s">
        <v>47</v>
      </c>
      <c r="N45" s="26">
        <f>F27</f>
        <v>8394700</v>
      </c>
      <c r="O45" s="11" t="s">
        <v>39</v>
      </c>
    </row>
    <row r="46" spans="1:33" ht="54" customHeight="1" x14ac:dyDescent="0.2">
      <c r="M46" s="23" t="s">
        <v>51</v>
      </c>
      <c r="N46" s="30">
        <f>N44/N45*1000</f>
        <v>10.555350399656927</v>
      </c>
    </row>
    <row r="47" spans="1:33" s="24" customFormat="1" ht="12.75" customHeight="1" x14ac:dyDescent="0.2">
      <c r="M47" s="23"/>
      <c r="N47" s="5"/>
    </row>
    <row r="48" spans="1:33" s="24" customFormat="1" ht="12.75" customHeight="1" x14ac:dyDescent="0.2">
      <c r="M48" s="5" t="s">
        <v>57</v>
      </c>
      <c r="N48" s="29">
        <f>N33</f>
        <v>2283</v>
      </c>
    </row>
    <row r="49" spans="13:14" s="24" customFormat="1" ht="12.75" customHeight="1" x14ac:dyDescent="0.2">
      <c r="M49" s="24" t="s">
        <v>80</v>
      </c>
      <c r="N49" s="28">
        <f>I27</f>
        <v>252500</v>
      </c>
    </row>
    <row r="50" spans="13:14" s="24" customFormat="1" ht="54" customHeight="1" x14ac:dyDescent="0.2">
      <c r="M50" s="23" t="s">
        <v>54</v>
      </c>
      <c r="N50" s="30">
        <f>N48/N49*1000</f>
        <v>9.0415841584158407</v>
      </c>
    </row>
    <row r="51" spans="13:14" s="24" customFormat="1" ht="12.75" customHeight="1" x14ac:dyDescent="0.2">
      <c r="M51" s="23"/>
      <c r="N51" s="5"/>
    </row>
    <row r="52" spans="13:14" s="24" customFormat="1" ht="12.75" customHeight="1" x14ac:dyDescent="0.2">
      <c r="M52" s="5" t="s">
        <v>58</v>
      </c>
      <c r="N52" s="29">
        <f>N34</f>
        <v>44025</v>
      </c>
    </row>
    <row r="53" spans="13:14" s="24" customFormat="1" ht="12.75" customHeight="1" x14ac:dyDescent="0.2">
      <c r="M53" s="25" t="s">
        <v>59</v>
      </c>
      <c r="N53" s="28">
        <f>L27</f>
        <v>5495500</v>
      </c>
    </row>
    <row r="54" spans="13:14" s="24" customFormat="1" ht="54" customHeight="1" x14ac:dyDescent="0.2">
      <c r="M54" s="23" t="s">
        <v>60</v>
      </c>
      <c r="N54" s="30">
        <f>N52/N53*1000</f>
        <v>8.0110999909016467</v>
      </c>
    </row>
    <row r="55" spans="13:14" s="24" customFormat="1" ht="12.75" customHeight="1" x14ac:dyDescent="0.2">
      <c r="M55" s="23"/>
      <c r="N55" s="5"/>
    </row>
    <row r="56" spans="13:14" s="24" customFormat="1" ht="12.75" customHeight="1" x14ac:dyDescent="0.2">
      <c r="M56" s="5" t="s">
        <v>63</v>
      </c>
      <c r="N56" s="29">
        <f>N35</f>
        <v>3636</v>
      </c>
    </row>
    <row r="57" spans="13:14" s="24" customFormat="1" ht="12.75" customHeight="1" x14ac:dyDescent="0.2">
      <c r="M57" s="25" t="s">
        <v>81</v>
      </c>
      <c r="N57" s="28">
        <f>C27</f>
        <v>469200</v>
      </c>
    </row>
    <row r="58" spans="13:14" s="24" customFormat="1" ht="54" customHeight="1" x14ac:dyDescent="0.2">
      <c r="M58" s="23" t="s">
        <v>62</v>
      </c>
      <c r="N58" s="30">
        <f>N56/N57*1000</f>
        <v>7.749360613810742</v>
      </c>
    </row>
    <row r="59" spans="13:14" s="24" customFormat="1" ht="12.75" customHeight="1" x14ac:dyDescent="0.2">
      <c r="M59" s="23"/>
      <c r="N59" s="5"/>
    </row>
    <row r="60" spans="13:14" s="24" customFormat="1" ht="12.75" customHeight="1" x14ac:dyDescent="0.2">
      <c r="M60" s="5" t="s">
        <v>64</v>
      </c>
      <c r="N60" s="29">
        <f>N36</f>
        <v>12713</v>
      </c>
    </row>
    <row r="61" spans="13:14" s="24" customFormat="1" ht="12.75" customHeight="1" x14ac:dyDescent="0.2">
      <c r="M61" s="25" t="s">
        <v>82</v>
      </c>
      <c r="N61" s="28">
        <f>O27</f>
        <v>1860100</v>
      </c>
    </row>
    <row r="62" spans="13:14" s="24" customFormat="1" ht="54" customHeight="1" x14ac:dyDescent="0.2">
      <c r="M62" s="23" t="s">
        <v>65</v>
      </c>
      <c r="N62" s="30">
        <f>N60/N61*1000</f>
        <v>6.8345787860867695</v>
      </c>
    </row>
    <row r="63" spans="13:14" s="24" customFormat="1" ht="12.75" customHeight="1" x14ac:dyDescent="0.2">
      <c r="M63" s="23"/>
      <c r="N63" s="5"/>
    </row>
    <row r="64" spans="13:14" s="24" customFormat="1" ht="12.75" customHeight="1" x14ac:dyDescent="0.2">
      <c r="M64" s="5" t="s">
        <v>66</v>
      </c>
      <c r="N64" s="29">
        <f>N37</f>
        <v>3526</v>
      </c>
    </row>
    <row r="65" spans="13:15" s="24" customFormat="1" ht="12.75" customHeight="1" x14ac:dyDescent="0.2">
      <c r="M65" s="25" t="s">
        <v>70</v>
      </c>
      <c r="N65" s="28">
        <f>R27</f>
        <v>573300</v>
      </c>
    </row>
    <row r="66" spans="13:15" s="24" customFormat="1" ht="54" customHeight="1" x14ac:dyDescent="0.2">
      <c r="M66" s="23" t="s">
        <v>67</v>
      </c>
      <c r="N66" s="30">
        <f>N64/N65*1000</f>
        <v>6.1503575789290075</v>
      </c>
    </row>
    <row r="67" spans="13:15" s="24" customFormat="1" ht="12.75" customHeight="1" x14ac:dyDescent="0.2">
      <c r="M67" s="23"/>
      <c r="N67" s="5"/>
    </row>
    <row r="68" spans="13:15" s="25" customFormat="1" ht="12.75" customHeight="1" x14ac:dyDescent="0.2">
      <c r="M68" s="5" t="s">
        <v>68</v>
      </c>
      <c r="N68" s="29">
        <f>N38</f>
        <v>28949</v>
      </c>
    </row>
    <row r="69" spans="13:15" s="25" customFormat="1" ht="12.75" customHeight="1" x14ac:dyDescent="0.2">
      <c r="M69" s="25" t="s">
        <v>69</v>
      </c>
      <c r="N69" s="28">
        <f>U27</f>
        <v>6865400</v>
      </c>
    </row>
    <row r="70" spans="13:15" s="24" customFormat="1" ht="54" customHeight="1" x14ac:dyDescent="0.2">
      <c r="M70" s="23" t="s">
        <v>67</v>
      </c>
      <c r="N70" s="30">
        <f>N68/N69*1000</f>
        <v>4.2166516153465201</v>
      </c>
    </row>
    <row r="72" spans="13:15" x14ac:dyDescent="0.2">
      <c r="M72" s="5" t="s">
        <v>53</v>
      </c>
      <c r="N72" s="26">
        <f>N39</f>
        <v>1515</v>
      </c>
      <c r="O72"/>
    </row>
    <row r="73" spans="13:15" x14ac:dyDescent="0.2">
      <c r="M73" t="s">
        <v>48</v>
      </c>
      <c r="N73" s="26">
        <f>X27</f>
        <v>2905900</v>
      </c>
      <c r="O73" t="s">
        <v>39</v>
      </c>
    </row>
    <row r="74" spans="13:15" ht="51.75" customHeight="1" x14ac:dyDescent="0.2">
      <c r="M74" s="23" t="s">
        <v>52</v>
      </c>
      <c r="N74" s="35">
        <f>N72/N73*1000</f>
        <v>0.52135310919164457</v>
      </c>
      <c r="O74"/>
    </row>
  </sheetData>
  <mergeCells count="19">
    <mergeCell ref="AE28:AE32"/>
    <mergeCell ref="AD28:AD32"/>
    <mergeCell ref="AC30:AC32"/>
    <mergeCell ref="AG28:AG32"/>
    <mergeCell ref="W36:AC38"/>
    <mergeCell ref="M43:N43"/>
    <mergeCell ref="T5:V5"/>
    <mergeCell ref="W5:Y5"/>
    <mergeCell ref="Z5:AA5"/>
    <mergeCell ref="A6:AA6"/>
    <mergeCell ref="T30:U31"/>
    <mergeCell ref="A2:AA2"/>
    <mergeCell ref="A3:AA3"/>
    <mergeCell ref="B5:D5"/>
    <mergeCell ref="E5:G5"/>
    <mergeCell ref="H5:J5"/>
    <mergeCell ref="K5:M5"/>
    <mergeCell ref="N5:P5"/>
    <mergeCell ref="Q5:S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16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JOHNSTON</dc:creator>
  <cp:lastModifiedBy>Philip JOHNSTON</cp:lastModifiedBy>
  <dcterms:created xsi:type="dcterms:W3CDTF">2024-04-03T02:39:07Z</dcterms:created>
  <dcterms:modified xsi:type="dcterms:W3CDTF">2025-09-10T03:18:08Z</dcterms:modified>
</cp:coreProperties>
</file>