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CreditCardDebtClock" sheetId="1" r:id="rId1"/>
    <sheet name="NewCalcs" sheetId="2" r:id="rId2"/>
    <sheet name="OldCalcs" sheetId="3" r:id="rId3"/>
    <sheet name="Persistent_Revolvers" sheetId="4" r:id="rId4"/>
  </sheets>
  <definedNames/>
  <calcPr fullCalcOnLoad="1"/>
</workbook>
</file>

<file path=xl/sharedStrings.xml><?xml version="1.0" encoding="utf-8"?>
<sst xmlns="http://schemas.openxmlformats.org/spreadsheetml/2006/main" count="180" uniqueCount="144">
  <si>
    <t>Ave debt</t>
  </si>
  <si>
    <t>Revolvers</t>
  </si>
  <si>
    <t>of all Credit Cards</t>
  </si>
  <si>
    <t>Ave. interest rate</t>
  </si>
  <si>
    <t>Credit Cards</t>
  </si>
  <si>
    <t>Agg. Credit Card debt</t>
  </si>
  <si>
    <r>
      <t>'</t>
    </r>
    <r>
      <rPr>
        <b/>
        <sz val="12"/>
        <color indexed="8"/>
        <rFont val="Calibri"/>
        <family val="2"/>
      </rPr>
      <t>Persistent Revolvers</t>
    </r>
    <r>
      <rPr>
        <sz val="12"/>
        <color indexed="8"/>
        <rFont val="Calibri"/>
        <family val="2"/>
      </rPr>
      <t>' pay interest annually</t>
    </r>
  </si>
  <si>
    <r>
      <t>'</t>
    </r>
    <r>
      <rPr>
        <b/>
        <sz val="12"/>
        <color indexed="8"/>
        <rFont val="Calibri"/>
        <family val="2"/>
      </rPr>
      <t>Persistent Revolvers</t>
    </r>
    <r>
      <rPr>
        <sz val="12"/>
        <color indexed="8"/>
        <rFont val="Calibri"/>
        <family val="2"/>
      </rPr>
      <t>' per Credit Card pay interest annually</t>
    </r>
  </si>
  <si>
    <r>
      <t>A '</t>
    </r>
    <r>
      <rPr>
        <b/>
        <sz val="12"/>
        <color indexed="8"/>
        <rFont val="Calibri"/>
        <family val="2"/>
      </rPr>
      <t>Persistent Revolver</t>
    </r>
    <r>
      <rPr>
        <sz val="12"/>
        <color indexed="8"/>
        <rFont val="Calibri"/>
        <family val="2"/>
      </rPr>
      <t>' with 10 Credit Cards pay interest annually</t>
    </r>
  </si>
  <si>
    <r>
      <t xml:space="preserve">Ave. interest all </t>
    </r>
    <r>
      <rPr>
        <b/>
        <sz val="12"/>
        <color indexed="8"/>
        <rFont val="Calibri"/>
        <family val="2"/>
      </rPr>
      <t>Revolvers</t>
    </r>
  </si>
  <si>
    <r>
      <t xml:space="preserve">of all </t>
    </r>
    <r>
      <rPr>
        <b/>
        <sz val="12"/>
        <color indexed="8"/>
        <rFont val="Calibri"/>
        <family val="2"/>
      </rPr>
      <t>Revolvers</t>
    </r>
  </si>
  <si>
    <r>
      <t xml:space="preserve">Total </t>
    </r>
    <r>
      <rPr>
        <b/>
        <sz val="12"/>
        <color indexed="8"/>
        <rFont val="Calibri"/>
        <family val="2"/>
      </rPr>
      <t>Revolvers</t>
    </r>
  </si>
  <si>
    <r>
      <t>'</t>
    </r>
    <r>
      <rPr>
        <b/>
        <sz val="12"/>
        <color indexed="8"/>
        <rFont val="Calibri"/>
        <family val="2"/>
      </rPr>
      <t>Persistent Revolvers</t>
    </r>
    <r>
      <rPr>
        <sz val="12"/>
        <color indexed="8"/>
        <rFont val="Calibri"/>
        <family val="2"/>
      </rPr>
      <t>'</t>
    </r>
  </si>
  <si>
    <r>
      <t>Total '</t>
    </r>
    <r>
      <rPr>
        <b/>
        <sz val="12"/>
        <color indexed="8"/>
        <rFont val="Calibri"/>
        <family val="2"/>
      </rPr>
      <t>Persistent Revolvers</t>
    </r>
    <r>
      <rPr>
        <sz val="12"/>
        <color indexed="8"/>
        <rFont val="Calibri"/>
        <family val="2"/>
      </rPr>
      <t>'</t>
    </r>
  </si>
  <si>
    <r>
      <t>'</t>
    </r>
    <r>
      <rPr>
        <b/>
        <sz val="12"/>
        <color indexed="8"/>
        <rFont val="Calibri"/>
        <family val="2"/>
      </rPr>
      <t>Persistent Revolvers</t>
    </r>
    <r>
      <rPr>
        <sz val="12"/>
        <color indexed="8"/>
        <rFont val="Calibri"/>
        <family val="2"/>
      </rPr>
      <t>' carry 80% of Agg. Credit Card debt</t>
    </r>
  </si>
  <si>
    <t>Australian Credit Card and Debit Card Statistics 2017</t>
  </si>
  <si>
    <r>
      <t xml:space="preserve">of all </t>
    </r>
    <r>
      <rPr>
        <b/>
        <sz val="12"/>
        <color indexed="8"/>
        <rFont val="Calibri"/>
        <family val="2"/>
      </rPr>
      <t>Credit Cards</t>
    </r>
  </si>
  <si>
    <t>ASIC MoneySmart 'Credit card debt clock</t>
  </si>
  <si>
    <t>Australian credit card debt accruing interest</t>
  </si>
  <si>
    <t>Ave. credit card debt accruing interest</t>
  </si>
  <si>
    <t>Ave. interest paid by annually by Revolvers</t>
  </si>
  <si>
    <t>Interest rate charged</t>
  </si>
  <si>
    <t>Transactors</t>
  </si>
  <si>
    <t>Nil</t>
  </si>
  <si>
    <t>Ave. credit card Revolver debt accruing interest</t>
  </si>
  <si>
    <t>of all CreditCardholders pay only interest</t>
  </si>
  <si>
    <t>of all Credit Cardholders are Revolvers</t>
  </si>
  <si>
    <t>Persistent Revolvers annual interest (39.39% of Revolver annual interest)</t>
  </si>
  <si>
    <t>of all Revolvers are Casual Revolvers</t>
  </si>
  <si>
    <t>Casual Revolvers annual interest (60.61% of Revolver annual interest)</t>
  </si>
  <si>
    <t xml:space="preserve"> </t>
  </si>
  <si>
    <t>Number of Credit Cards held by Credit Cardholders in Aust</t>
  </si>
  <si>
    <t xml:space="preserve"> at 31 Oct 2016 - Finder</t>
  </si>
  <si>
    <t xml:space="preserve">Number of Credit Cardholders in Aust (Roy Morgan) </t>
  </si>
  <si>
    <t>Occasional Revolvers</t>
  </si>
  <si>
    <t>Persistent Revolvers</t>
  </si>
  <si>
    <t>1st (lowest) Household income quartile   </t>
  </si>
  <si>
    <t>2nd (second lowest) Household income quartile</t>
  </si>
  <si>
    <t>3rd (second highest) Household income quartile  </t>
  </si>
  <si>
    <t>4th (highest) Household income quartile</t>
  </si>
  <si>
    <t>  251%</t>
  </si>
  <si>
    <t>  149%</t>
  </si>
  <si>
    <t>  400%</t>
  </si>
  <si>
    <t>Credit card debt accruing interest</t>
  </si>
  <si>
    <t>Percentage of Credit Cards owned by Transactors</t>
  </si>
  <si>
    <t>Percentage of Credit Cards owned by Revolvers</t>
  </si>
  <si>
    <t>Percentage of Revolver Credit Cards owned by Occasional Revolvers</t>
  </si>
  <si>
    <t>Percentage of Revolver Credit Cards owned by Persistent Revolvers</t>
  </si>
  <si>
    <t xml:space="preserve">The recent ANZ Financial Literacy Report indicates that 13% of respondents paid only the minimum repayments on credit card balances, and 23% of respondents stated they had been charged interest on credit card debt in the last 12 months, above n 1, 46. </t>
  </si>
  <si>
    <t xml:space="preserve">www.Finder.com.au </t>
  </si>
  <si>
    <t xml:space="preserve"> ASIC 'Credit card debt clock' 1-Mar-17</t>
  </si>
  <si>
    <t xml:space="preserve"> Credit Cards per Credit Cardholder -This average is meaningless, as Persistent Revolvers hold approx. 4 times the number of credit cards that are held by Transactors.  And Casual Revolvers hold approx. 1.5 times the number of credit cards that Transactors hold.</t>
  </si>
  <si>
    <t xml:space="preserve"> ASIC 'Credit Card Debt Clock' on 1-Mar-17</t>
  </si>
  <si>
    <t>Number of Credit Cards held by Revolvers in Aust</t>
  </si>
  <si>
    <r>
      <t>'</t>
    </r>
    <r>
      <rPr>
        <b/>
        <sz val="12"/>
        <color indexed="8"/>
        <rFont val="Calibri"/>
        <family val="2"/>
      </rPr>
      <t>Casual Revolvers</t>
    </r>
    <r>
      <rPr>
        <sz val="12"/>
        <color indexed="8"/>
        <rFont val="Calibri"/>
        <family val="2"/>
      </rPr>
      <t>' carry 20% of Agg. Credit Card debt</t>
    </r>
  </si>
  <si>
    <t>Chapter 5 notes that Revolvers account for 33% [30-40 per cent (3rd extract) + 30 per cent (4th extract) / 2] of Credit Cardholders</t>
  </si>
  <si>
    <t>Interest charged p.a.</t>
  </si>
  <si>
    <t>Interest charged p.a. to Persistent Revolvers</t>
  </si>
  <si>
    <t>Interest charged p.a. to Casual Revolvers</t>
  </si>
  <si>
    <t>Interest charged p.a. to Revolvers</t>
  </si>
  <si>
    <t>of all Revolvers are Persistent Revolvers based on ANZ (above) estimate that 13% of Credit cardholders only pay the minimum repayment</t>
  </si>
  <si>
    <t>Credit Card annual interest</t>
  </si>
  <si>
    <t>Agg. Persistent Revolvers interest + penalty fees</t>
  </si>
  <si>
    <t>Each Credit Card owned by a Persistent Revolvers interest + penalty fees</t>
  </si>
  <si>
    <t>ASIC 'Credit card debt clock' 13-Mar-17</t>
  </si>
  <si>
    <t>The average card holder is paying around $700 in interest per year if their interest rate is between 15 to 20%.</t>
  </si>
  <si>
    <t>Late Payment Fees + Overlimit Fees</t>
  </si>
  <si>
    <t>Credit Card annual interest and Late Payment Fees + Overlimit Fees</t>
  </si>
  <si>
    <t xml:space="preserve">Persistent Revolvers percentage share of Revolvers interest and Late Payment + Overlimit fees </t>
  </si>
  <si>
    <t xml:space="preserve">Persistent Revolvers $ share of Revolvers interest and Late Payment + Overlimit fees </t>
  </si>
  <si>
    <t>Number of Credit Cards owned by Transactors</t>
  </si>
  <si>
    <t>Number of Credit Cards owned by Occasional Revolvers</t>
  </si>
  <si>
    <t>Number of Credit Cards owned by Persistent Revolvers</t>
  </si>
  <si>
    <t>Agg. Credit Card annual interest @ 17.22% pa</t>
  </si>
  <si>
    <r>
      <t>'</t>
    </r>
    <r>
      <rPr>
        <b/>
        <sz val="12"/>
        <color indexed="8"/>
        <rFont val="Calibri"/>
        <family val="2"/>
      </rPr>
      <t>Casual Revolvers</t>
    </r>
    <r>
      <rPr>
        <sz val="12"/>
        <color indexed="8"/>
        <rFont val="Calibri"/>
        <family val="2"/>
      </rPr>
      <t>' pay interest annually</t>
    </r>
  </si>
  <si>
    <t>Credit Cards held by Persistent Revolvers</t>
  </si>
  <si>
    <t>16,699,272 </t>
  </si>
  <si>
    <t xml:space="preserve">Credit Card debt accruing interest </t>
  </si>
  <si>
    <t>Australian Credit Card and Debit Card Statistics 2017 - Finder</t>
  </si>
  <si>
    <t>as at Jan 2017 - Finder</t>
  </si>
  <si>
    <t>As at January 2017 - Finder</t>
  </si>
  <si>
    <t xml:space="preserve">National Australian spend on credit card purchases each month </t>
  </si>
  <si>
    <t>Finder</t>
  </si>
  <si>
    <t>Australian adults that own at least one Credit Card</t>
  </si>
  <si>
    <t>Credit Card Total Outstandings</t>
  </si>
  <si>
    <t xml:space="preserve">Revolvers are "interest paying Credit Cardholders" and account for </t>
  </si>
  <si>
    <t>Transactors do not pay interest on their Credit Cards and account for</t>
  </si>
  <si>
    <t xml:space="preserve">Percentage of Revolvers that are Persistent Revolvers </t>
  </si>
  <si>
    <t xml:space="preserve">Percentage of Revolvers that are Occasional Revolvers </t>
  </si>
  <si>
    <t>Percentage of Revolver Debt carried by Persistent Revolvers</t>
  </si>
  <si>
    <t>Percentage of Revolver Debt carried by Occasional Revolvers</t>
  </si>
  <si>
    <t>Annual interest incurred on Credit Card debt accruing interest</t>
  </si>
  <si>
    <t>($6.279 billion in interest each year)</t>
  </si>
  <si>
    <t>Ave. number of Credit Cards held by Credit Cardholders</t>
  </si>
  <si>
    <t>ASIC 'Credit Card Debt Clock' 1-Mar-17</t>
  </si>
  <si>
    <t>ASIC 'Credit card debt clock' 27-Apr-17</t>
  </si>
  <si>
    <t>based on Cell 21 x C9 above</t>
  </si>
  <si>
    <t>Assume</t>
  </si>
  <si>
    <t>Credit Cardholders that are Occasional Revolvers</t>
  </si>
  <si>
    <t>Credit Cardholders that are Persistent Revolvers</t>
  </si>
  <si>
    <t>Percentage of Credit Cards owned by Occasional Revolvers</t>
  </si>
  <si>
    <t>Percentage of Credit Cards owned by Persistent Revolvers</t>
  </si>
  <si>
    <t>Credit Card debt held by Occasional Revolvers</t>
  </si>
  <si>
    <t>Credit Card debt held by Persistent Revolvers</t>
  </si>
  <si>
    <t xml:space="preserve"># of Credit Cards held by Persistent Revolvers </t>
  </si>
  <si>
    <t>Debt accruing interest per Credit Card</t>
  </si>
  <si>
    <t>Annual interest  incurred by Persistent Revolvers per Credit Card owned</t>
  </si>
  <si>
    <t>Annual interest  incurred by Occasional Revolvers per Credit Card owned</t>
  </si>
  <si>
    <t>Annual interest  incurred by all Occasional Revolvers</t>
  </si>
  <si>
    <t>Annual interest  incurred by all Persistent Revolvers</t>
  </si>
  <si>
    <t>Annual interest  incurred by all Revolvers</t>
  </si>
  <si>
    <t>Agg. # Credit Cards owned by Transactors</t>
  </si>
  <si>
    <t>Agg. # Credit Cards owned by Occasional Revolvers</t>
  </si>
  <si>
    <t>Agg. # Credit Cards owned by Persistent Revolvers</t>
  </si>
  <si>
    <t>Annual int.  incurred by all Occasional Revolvers</t>
  </si>
  <si>
    <t>Annual int.  incurred by all Persistent Revolvers</t>
  </si>
  <si>
    <t>Total interest paid p.a. per Casual Revolver</t>
  </si>
  <si>
    <t>Total interest paid p.a. per Persistent Revolver</t>
  </si>
  <si>
    <t>Interest/Revenue</t>
  </si>
  <si>
    <t>Penalty Fees</t>
  </si>
  <si>
    <t>Total Interest &amp; Late Payment Fees pa per Persistent Revolver&gt;&gt;&gt;&gt;&gt;</t>
  </si>
  <si>
    <t>Credit Cards owned</t>
  </si>
  <si>
    <t>Total interest paid pa per Credit Cardholder</t>
  </si>
  <si>
    <t>ORs</t>
  </si>
  <si>
    <t>PRs</t>
  </si>
  <si>
    <t>Agg.</t>
  </si>
  <si>
    <t>% of PRs</t>
  </si>
  <si>
    <r>
      <t>Total '</t>
    </r>
    <r>
      <rPr>
        <b/>
        <sz val="12"/>
        <color indexed="8"/>
        <rFont val="Calibri"/>
        <family val="2"/>
      </rPr>
      <t>Persistent Revolvers</t>
    </r>
    <r>
      <rPr>
        <sz val="12"/>
        <color indexed="8"/>
        <rFont val="Calibri"/>
        <family val="2"/>
      </rPr>
      <t>' hold/own/use</t>
    </r>
  </si>
  <si>
    <t xml:space="preserve"># of credit cards on issue </t>
  </si>
  <si>
    <t>as at 1 March 2017</t>
  </si>
  <si>
    <t xml:space="preserve">&gt;&gt; of the &gt;&gt;&gt;&gt; </t>
  </si>
  <si>
    <t>Credit Cards &gt;&gt;&gt;</t>
  </si>
  <si>
    <t>Ave Credit Card interest rate</t>
  </si>
  <si>
    <t>Pie Chart</t>
  </si>
  <si>
    <t>Test formula # below</t>
  </si>
  <si>
    <t>My hypothesis based on RBA description</t>
  </si>
  <si>
    <t>20% of Interest - see cell B16</t>
  </si>
  <si>
    <t>80% of Interest - see cell B15</t>
  </si>
  <si>
    <t>of all Credit Cardholders</t>
  </si>
  <si>
    <t>of all Revolver interest paid</t>
  </si>
  <si>
    <t>of Credit Cardholders</t>
  </si>
  <si>
    <t xml:space="preserve">of Credit Cardholders </t>
  </si>
  <si>
    <t>Total Interest &amp; Late Payment Fees pa per Occasional Revolver &gt;&gt;&gt;&gt;&gt;</t>
  </si>
  <si>
    <t>Credit Cardholders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</si>
</sst>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&quot;Occasional Revolvers hold &quot;\ \2\ &quot;Credit Cards each&quot;"/>
    <numFmt numFmtId="169" formatCode="0.0%"/>
    <numFmt numFmtId="170" formatCode="_(* #,##0.0_);_(* \(#,##0.0\);_(* &quot;-&quot;?_);_(@_)"/>
    <numFmt numFmtId="171" formatCode="0.000000%"/>
    <numFmt numFmtId="172" formatCode="0.00000%"/>
    <numFmt numFmtId="173" formatCode="0.0000%"/>
    <numFmt numFmtId="174" formatCode="0.000%"/>
    <numFmt numFmtId="175" formatCode="&quot;$&quot;#,##0.0_);[Red]\(&quot;$&quot;#,##0.0\)"/>
    <numFmt numFmtId="176" formatCode="&quot;Persistent Revolvers&quot;\ \6\ &quot;Credit Cards each&quot;"/>
    <numFmt numFmtId="177" formatCode="&quot;Transactors hold&quot;\ \1.\6\ &quot;Credit Cards each&quot;"/>
    <numFmt numFmtId="178" formatCode="&quot;Fees&quot;\ \9&quot;%&quot;"/>
    <numFmt numFmtId="179" formatCode="_(* #,##0.0_);_(* \(#,##0.0\);_(* &quot;-&quot;??_);_(@_)"/>
    <numFmt numFmtId="180" formatCode="&quot;Late Payment Fees&quot;\ \9&quot;%&quot;"/>
    <numFmt numFmtId="181" formatCode="&quot;gh&quot;\ 0\ &quot;jk&quot;"/>
    <numFmt numFmtId="182" formatCode="&quot;Transactors hold&quot;\ 0.00\ &quot;Credit Cards&quot;"/>
    <numFmt numFmtId="183" formatCode="0.0000000000000000%"/>
    <numFmt numFmtId="184" formatCode="&quot;Late Payment Fees $&quot;\9"/>
    <numFmt numFmtId="185" formatCode="&quot;Late Payment Fees $&quot;0.00"/>
    <numFmt numFmtId="186" formatCode="&quot;Late Payment Fees pa per CR $&quot;0.00"/>
    <numFmt numFmtId="187" formatCode="&quot;Late Payment Fees pa per Casual Revolver $&quot;0.00"/>
    <numFmt numFmtId="188" formatCode="&quot;Late Payment Fees pa per Casual Rev'er $&quot;0.00"/>
    <numFmt numFmtId="189" formatCode="&quot;Late Payment Fees pa per Permanent Rev'er $&quot;0.00"/>
    <numFmt numFmtId="190" formatCode="&quot;Late Payment Fees pa per Persistent Rev'er $&quot;0.00"/>
    <numFmt numFmtId="191" formatCode="&quot;Transactors hold on ave.&quot;\ 0.00\ &quot;Credit Cards&quot;"/>
    <numFmt numFmtId="192" formatCode="&quot;Occasional Revolvers hold on ave. &quot;\ \2\ &quot;Credit Cards each&quot;"/>
    <numFmt numFmtId="193" formatCode="&quot;Persistent Revolvers&quot;\ \5.\5\ &quot;Credit Cards each&quot;"/>
    <numFmt numFmtId="194" formatCode="&quot;Persistent revolvers hold on ave. &quot;0.00\ &quot;Credit Cards each&quot;"/>
    <numFmt numFmtId="195" formatCode="&quot;Persistent revolvers hold on ave. &quot;\5.\50\ &quot;Credit Cards each&quot;"/>
    <numFmt numFmtId="196" formatCode="&quot;Persistent Revolvers hold on ave,&quot;\ 0.00\ &quot;Credit Cards each&quot;"/>
    <numFmt numFmtId="197" formatCode="&quot;Persistent Revolvers hold on ave.,&quot;\ 0.00\ &quot;Credit Cards each&quot;"/>
    <numFmt numFmtId="198" formatCode="&quot;Persistent Revolvers hold on ave.&quot;\ 0.00\ &quot;Credit Cards each&quot;"/>
    <numFmt numFmtId="199" formatCode="_(&quot;$&quot;* #,##0.0_);_(&quot;$&quot;* \(#,##0.0\);_(&quot;$&quot;* &quot;-&quot;??_);_(@_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30"/>
      <name val="Arial"/>
      <family val="2"/>
    </font>
    <font>
      <b/>
      <u val="single"/>
      <sz val="14"/>
      <color indexed="30"/>
      <name val="Calibri"/>
      <family val="2"/>
    </font>
    <font>
      <u val="singleAccounting"/>
      <sz val="11"/>
      <color indexed="8"/>
      <name val="Calibri"/>
      <family val="2"/>
    </font>
    <font>
      <sz val="12"/>
      <color indexed="63"/>
      <name val="JoannaMT"/>
      <family val="0"/>
    </font>
    <font>
      <b/>
      <u val="single"/>
      <sz val="12"/>
      <color indexed="30"/>
      <name val="Calibri"/>
      <family val="2"/>
    </font>
    <font>
      <u val="single"/>
      <sz val="12"/>
      <color indexed="8"/>
      <name val="Calibri"/>
      <family val="2"/>
    </font>
    <font>
      <u val="singleAccounting"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63"/>
      <name val="Calibri"/>
      <family val="2"/>
    </font>
    <font>
      <u val="single"/>
      <sz val="11"/>
      <color indexed="30"/>
      <name val="Arial Narrow"/>
      <family val="2"/>
    </font>
    <font>
      <sz val="11"/>
      <color indexed="8"/>
      <name val="Arial Narrow"/>
      <family val="2"/>
    </font>
    <font>
      <b/>
      <u val="single"/>
      <sz val="11"/>
      <color indexed="30"/>
      <name val="Arial Narrow"/>
      <family val="2"/>
    </font>
    <font>
      <u val="singleAccounting"/>
      <sz val="11"/>
      <color indexed="8"/>
      <name val="Arial Narrow"/>
      <family val="2"/>
    </font>
    <font>
      <u val="single"/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u val="single"/>
      <sz val="12"/>
      <color indexed="30"/>
      <name val="Arial Narrow"/>
      <family val="2"/>
    </font>
    <font>
      <b/>
      <u val="single"/>
      <sz val="11"/>
      <color indexed="8"/>
      <name val="Arial Narrow"/>
      <family val="2"/>
    </font>
    <font>
      <i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2"/>
      <color theme="10"/>
      <name val="Arial"/>
      <family val="2"/>
    </font>
    <font>
      <b/>
      <u val="single"/>
      <sz val="14"/>
      <color theme="10"/>
      <name val="Calibri"/>
      <family val="2"/>
    </font>
    <font>
      <u val="singleAccounting"/>
      <sz val="11"/>
      <color theme="1"/>
      <name val="Calibri"/>
      <family val="2"/>
    </font>
    <font>
      <sz val="12"/>
      <color rgb="FF292526"/>
      <name val="JoannaMT"/>
      <family val="0"/>
    </font>
    <font>
      <b/>
      <u val="single"/>
      <sz val="12"/>
      <color theme="1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2"/>
      <color theme="1"/>
      <name val="Calibri"/>
      <family val="2"/>
    </font>
    <font>
      <u val="singleAccounting"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rgb="FF222222"/>
      <name val="Calibri"/>
      <family val="2"/>
    </font>
    <font>
      <u val="single"/>
      <sz val="11"/>
      <color theme="10"/>
      <name val="Arial Narrow"/>
      <family val="2"/>
    </font>
    <font>
      <sz val="11"/>
      <color theme="1"/>
      <name val="Arial Narrow"/>
      <family val="2"/>
    </font>
    <font>
      <b/>
      <u val="single"/>
      <sz val="11"/>
      <color theme="10"/>
      <name val="Arial Narrow"/>
      <family val="2"/>
    </font>
    <font>
      <u val="singleAccounting"/>
      <sz val="11"/>
      <color theme="1"/>
      <name val="Arial Narrow"/>
      <family val="2"/>
    </font>
    <font>
      <u val="single"/>
      <sz val="11"/>
      <color theme="1"/>
      <name val="Arial Narrow"/>
      <family val="2"/>
    </font>
    <font>
      <sz val="11"/>
      <color rgb="FF01010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u val="single"/>
      <sz val="12"/>
      <color theme="10"/>
      <name val="Arial Narrow"/>
      <family val="2"/>
    </font>
    <font>
      <b/>
      <u val="single"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60" fillId="0" borderId="0" xfId="0" applyFont="1" applyAlignment="1">
      <alignment/>
    </xf>
    <xf numFmtId="165" fontId="60" fillId="0" borderId="0" xfId="44" applyNumberFormat="1" applyFont="1" applyAlignment="1">
      <alignment/>
    </xf>
    <xf numFmtId="44" fontId="60" fillId="0" borderId="0" xfId="44" applyFont="1" applyAlignment="1">
      <alignment/>
    </xf>
    <xf numFmtId="9" fontId="60" fillId="0" borderId="0" xfId="0" applyNumberFormat="1" applyFont="1" applyAlignment="1">
      <alignment/>
    </xf>
    <xf numFmtId="10" fontId="60" fillId="0" borderId="0" xfId="0" applyNumberFormat="1" applyFont="1" applyAlignment="1">
      <alignment/>
    </xf>
    <xf numFmtId="0" fontId="60" fillId="0" borderId="0" xfId="0" applyFont="1" applyAlignment="1" quotePrefix="1">
      <alignment/>
    </xf>
    <xf numFmtId="0" fontId="61" fillId="0" borderId="0" xfId="53" applyFont="1" applyAlignment="1">
      <alignment vertical="center" wrapText="1"/>
    </xf>
    <xf numFmtId="43" fontId="60" fillId="0" borderId="0" xfId="42" applyFont="1" applyAlignment="1">
      <alignment/>
    </xf>
    <xf numFmtId="0" fontId="62" fillId="0" borderId="0" xfId="53" applyFont="1" applyAlignment="1">
      <alignment/>
    </xf>
    <xf numFmtId="10" fontId="60" fillId="0" borderId="0" xfId="59" applyNumberFormat="1" applyFont="1" applyAlignment="1">
      <alignment/>
    </xf>
    <xf numFmtId="9" fontId="0" fillId="0" borderId="0" xfId="0" applyNumberFormat="1" applyAlignment="1">
      <alignment/>
    </xf>
    <xf numFmtId="9" fontId="58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60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44" fontId="6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5" fillId="0" borderId="0" xfId="53" applyFont="1" applyAlignment="1">
      <alignment vertical="center"/>
    </xf>
    <xf numFmtId="0" fontId="60" fillId="0" borderId="0" xfId="0" applyFont="1" applyAlignment="1">
      <alignment vertical="center"/>
    </xf>
    <xf numFmtId="3" fontId="60" fillId="0" borderId="0" xfId="0" applyNumberFormat="1" applyFont="1" applyAlignment="1">
      <alignment vertical="center"/>
    </xf>
    <xf numFmtId="9" fontId="60" fillId="0" borderId="0" xfId="0" applyNumberFormat="1" applyFont="1" applyAlignment="1">
      <alignment vertical="center"/>
    </xf>
    <xf numFmtId="10" fontId="60" fillId="0" borderId="0" xfId="0" applyNumberFormat="1" applyFont="1" applyAlignment="1">
      <alignment vertical="center"/>
    </xf>
    <xf numFmtId="164" fontId="60" fillId="0" borderId="0" xfId="0" applyNumberFormat="1" applyFont="1" applyAlignment="1">
      <alignment vertical="center"/>
    </xf>
    <xf numFmtId="44" fontId="60" fillId="0" borderId="0" xfId="0" applyNumberFormat="1" applyFont="1" applyAlignment="1">
      <alignment vertical="center"/>
    </xf>
    <xf numFmtId="44" fontId="60" fillId="0" borderId="0" xfId="44" applyFont="1" applyAlignment="1">
      <alignment vertical="center"/>
    </xf>
    <xf numFmtId="0" fontId="66" fillId="0" borderId="0" xfId="0" applyFont="1" applyAlignment="1">
      <alignment vertical="center"/>
    </xf>
    <xf numFmtId="10" fontId="60" fillId="0" borderId="0" xfId="59" applyNumberFormat="1" applyFont="1" applyAlignment="1">
      <alignment vertical="center"/>
    </xf>
    <xf numFmtId="0" fontId="66" fillId="0" borderId="0" xfId="0" applyFont="1" applyAlignment="1">
      <alignment horizontal="left"/>
    </xf>
    <xf numFmtId="43" fontId="60" fillId="0" borderId="0" xfId="0" applyNumberFormat="1" applyFont="1" applyAlignment="1">
      <alignment horizontal="right" vertical="center"/>
    </xf>
    <xf numFmtId="0" fontId="52" fillId="32" borderId="0" xfId="53" applyFont="1" applyFill="1" applyAlignment="1">
      <alignment/>
    </xf>
    <xf numFmtId="0" fontId="67" fillId="32" borderId="0" xfId="0" applyFont="1" applyFill="1" applyAlignment="1">
      <alignment vertical="center"/>
    </xf>
    <xf numFmtId="0" fontId="67" fillId="32" borderId="0" xfId="0" applyFont="1" applyFill="1" applyAlignment="1">
      <alignment/>
    </xf>
    <xf numFmtId="9" fontId="67" fillId="32" borderId="0" xfId="0" applyNumberFormat="1" applyFont="1" applyFill="1" applyAlignment="1">
      <alignment horizontal="center"/>
    </xf>
    <xf numFmtId="0" fontId="67" fillId="32" borderId="10" xfId="0" applyFont="1" applyFill="1" applyBorder="1" applyAlignment="1">
      <alignment/>
    </xf>
    <xf numFmtId="9" fontId="67" fillId="32" borderId="10" xfId="0" applyNumberFormat="1" applyFont="1" applyFill="1" applyBorder="1" applyAlignment="1">
      <alignment horizontal="center"/>
    </xf>
    <xf numFmtId="10" fontId="68" fillId="32" borderId="0" xfId="0" applyNumberFormat="1" applyFont="1" applyFill="1" applyAlignment="1">
      <alignment horizontal="center" vertical="center"/>
    </xf>
    <xf numFmtId="10" fontId="68" fillId="32" borderId="10" xfId="59" applyNumberFormat="1" applyFont="1" applyFill="1" applyBorder="1" applyAlignment="1">
      <alignment horizontal="center" vertical="center"/>
    </xf>
    <xf numFmtId="10" fontId="67" fillId="32" borderId="0" xfId="0" applyNumberFormat="1" applyFont="1" applyFill="1" applyAlignment="1">
      <alignment horizontal="center"/>
    </xf>
    <xf numFmtId="10" fontId="69" fillId="0" borderId="0" xfId="0" applyNumberFormat="1" applyFont="1" applyAlignment="1">
      <alignment/>
    </xf>
    <xf numFmtId="9" fontId="66" fillId="0" borderId="0" xfId="0" applyNumberFormat="1" applyFont="1" applyAlignment="1">
      <alignment/>
    </xf>
    <xf numFmtId="0" fontId="60" fillId="0" borderId="0" xfId="0" applyFont="1" applyAlignment="1">
      <alignment horizontal="right"/>
    </xf>
    <xf numFmtId="44" fontId="60" fillId="0" borderId="0" xfId="0" applyNumberFormat="1" applyFont="1" applyAlignment="1">
      <alignment/>
    </xf>
    <xf numFmtId="0" fontId="60" fillId="0" borderId="0" xfId="0" applyFont="1" applyAlignment="1">
      <alignment horizontal="left" wrapText="1"/>
    </xf>
    <xf numFmtId="44" fontId="70" fillId="0" borderId="0" xfId="0" applyNumberFormat="1" applyFont="1" applyAlignment="1">
      <alignment/>
    </xf>
    <xf numFmtId="0" fontId="71" fillId="0" borderId="0" xfId="0" applyFont="1" applyAlignment="1">
      <alignment horizontal="center" vertical="center"/>
    </xf>
    <xf numFmtId="44" fontId="66" fillId="0" borderId="0" xfId="44" applyFont="1" applyAlignment="1">
      <alignment/>
    </xf>
    <xf numFmtId="0" fontId="66" fillId="0" borderId="0" xfId="0" applyFont="1" applyAlignment="1">
      <alignment/>
    </xf>
    <xf numFmtId="10" fontId="66" fillId="0" borderId="0" xfId="59" applyNumberFormat="1" applyFont="1" applyAlignment="1">
      <alignment/>
    </xf>
    <xf numFmtId="44" fontId="66" fillId="0" borderId="0" xfId="44" applyFont="1" applyAlignment="1">
      <alignment vertical="center"/>
    </xf>
    <xf numFmtId="10" fontId="66" fillId="0" borderId="0" xfId="59" applyNumberFormat="1" applyFont="1" applyAlignment="1">
      <alignment vertical="center"/>
    </xf>
    <xf numFmtId="165" fontId="60" fillId="0" borderId="0" xfId="0" applyNumberFormat="1" applyFont="1" applyAlignment="1">
      <alignment horizontal="right" vertical="center"/>
    </xf>
    <xf numFmtId="165" fontId="60" fillId="0" borderId="0" xfId="0" applyNumberFormat="1" applyFont="1" applyAlignment="1">
      <alignment vertical="center"/>
    </xf>
    <xf numFmtId="165" fontId="60" fillId="0" borderId="0" xfId="0" applyNumberFormat="1" applyFont="1" applyAlignment="1">
      <alignment/>
    </xf>
    <xf numFmtId="165" fontId="72" fillId="0" borderId="0" xfId="0" applyNumberFormat="1" applyFont="1" applyAlignment="1">
      <alignment/>
    </xf>
    <xf numFmtId="165" fontId="70" fillId="0" borderId="0" xfId="0" applyNumberFormat="1" applyFont="1" applyAlignment="1">
      <alignment/>
    </xf>
    <xf numFmtId="0" fontId="60" fillId="0" borderId="0" xfId="0" applyFont="1" applyAlignment="1">
      <alignment vertical="center" wrapText="1"/>
    </xf>
    <xf numFmtId="165" fontId="70" fillId="0" borderId="0" xfId="44" applyNumberFormat="1" applyFont="1" applyAlignment="1">
      <alignment/>
    </xf>
    <xf numFmtId="0" fontId="73" fillId="0" borderId="0" xfId="0" applyFont="1" applyAlignment="1">
      <alignment wrapText="1"/>
    </xf>
    <xf numFmtId="164" fontId="60" fillId="0" borderId="0" xfId="42" applyNumberFormat="1" applyFont="1" applyAlignment="1">
      <alignment/>
    </xf>
    <xf numFmtId="43" fontId="60" fillId="0" borderId="0" xfId="0" applyNumberFormat="1" applyFont="1" applyAlignment="1">
      <alignment/>
    </xf>
    <xf numFmtId="3" fontId="60" fillId="0" borderId="0" xfId="0" applyNumberFormat="1" applyFont="1" applyAlignment="1">
      <alignment/>
    </xf>
    <xf numFmtId="0" fontId="60" fillId="0" borderId="0" xfId="0" applyFont="1" applyAlignment="1">
      <alignment horizontal="center"/>
    </xf>
    <xf numFmtId="9" fontId="60" fillId="0" borderId="0" xfId="59" applyFont="1" applyAlignment="1">
      <alignment/>
    </xf>
    <xf numFmtId="164" fontId="60" fillId="0" borderId="0" xfId="0" applyNumberFormat="1" applyFont="1" applyAlignment="1">
      <alignment horizontal="right" vertical="center"/>
    </xf>
    <xf numFmtId="165" fontId="60" fillId="0" borderId="0" xfId="44" applyNumberFormat="1" applyFont="1" applyAlignment="1">
      <alignment vertical="center"/>
    </xf>
    <xf numFmtId="165" fontId="70" fillId="0" borderId="0" xfId="0" applyNumberFormat="1" applyFont="1" applyAlignment="1">
      <alignment vertical="center"/>
    </xf>
    <xf numFmtId="164" fontId="60" fillId="0" borderId="0" xfId="0" applyNumberFormat="1" applyFont="1" applyAlignment="1">
      <alignment/>
    </xf>
    <xf numFmtId="10" fontId="6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74" fillId="0" borderId="0" xfId="53" applyFont="1" applyAlignment="1">
      <alignment/>
    </xf>
    <xf numFmtId="0" fontId="75" fillId="0" borderId="0" xfId="0" applyFont="1" applyAlignment="1">
      <alignment/>
    </xf>
    <xf numFmtId="0" fontId="76" fillId="0" borderId="0" xfId="53" applyFont="1" applyAlignment="1">
      <alignment/>
    </xf>
    <xf numFmtId="0" fontId="75" fillId="33" borderId="0" xfId="0" applyFont="1" applyFill="1" applyAlignment="1">
      <alignment/>
    </xf>
    <xf numFmtId="169" fontId="75" fillId="0" borderId="0" xfId="0" applyNumberFormat="1" applyFont="1" applyAlignment="1">
      <alignment horizontal="right"/>
    </xf>
    <xf numFmtId="10" fontId="75" fillId="0" borderId="0" xfId="0" applyNumberFormat="1" applyFont="1" applyAlignment="1">
      <alignment horizontal="right"/>
    </xf>
    <xf numFmtId="41" fontId="75" fillId="0" borderId="0" xfId="0" applyNumberFormat="1" applyFont="1" applyAlignment="1">
      <alignment horizontal="right"/>
    </xf>
    <xf numFmtId="41" fontId="77" fillId="0" borderId="0" xfId="0" applyNumberFormat="1" applyFont="1" applyAlignment="1">
      <alignment horizontal="right"/>
    </xf>
    <xf numFmtId="10" fontId="75" fillId="0" borderId="0" xfId="59" applyNumberFormat="1" applyFont="1" applyAlignment="1">
      <alignment horizontal="right"/>
    </xf>
    <xf numFmtId="10" fontId="78" fillId="0" borderId="0" xfId="59" applyNumberFormat="1" applyFont="1" applyAlignment="1">
      <alignment horizontal="right"/>
    </xf>
    <xf numFmtId="0" fontId="75" fillId="0" borderId="0" xfId="0" applyFont="1" applyAlignment="1">
      <alignment horizontal="right"/>
    </xf>
    <xf numFmtId="6" fontId="75" fillId="0" borderId="0" xfId="0" applyNumberFormat="1" applyFont="1" applyAlignment="1">
      <alignment horizontal="right"/>
    </xf>
    <xf numFmtId="166" fontId="75" fillId="0" borderId="0" xfId="0" applyNumberFormat="1" applyFont="1" applyAlignment="1">
      <alignment horizontal="right"/>
    </xf>
    <xf numFmtId="41" fontId="75" fillId="0" borderId="0" xfId="0" applyNumberFormat="1" applyFont="1" applyAlignment="1">
      <alignment/>
    </xf>
    <xf numFmtId="166" fontId="75" fillId="0" borderId="0" xfId="0" applyNumberFormat="1" applyFont="1" applyAlignment="1">
      <alignment/>
    </xf>
    <xf numFmtId="9" fontId="75" fillId="0" borderId="0" xfId="59" applyFont="1" applyAlignment="1">
      <alignment/>
    </xf>
    <xf numFmtId="166" fontId="78" fillId="0" borderId="0" xfId="0" applyNumberFormat="1" applyFont="1" applyAlignment="1">
      <alignment horizontal="right"/>
    </xf>
    <xf numFmtId="166" fontId="78" fillId="0" borderId="0" xfId="0" applyNumberFormat="1" applyFont="1" applyAlignment="1">
      <alignment/>
    </xf>
    <xf numFmtId="167" fontId="75" fillId="0" borderId="0" xfId="0" applyNumberFormat="1" applyFont="1" applyAlignment="1">
      <alignment/>
    </xf>
    <xf numFmtId="1" fontId="79" fillId="0" borderId="0" xfId="0" applyNumberFormat="1" applyFont="1" applyAlignment="1">
      <alignment horizontal="right"/>
    </xf>
    <xf numFmtId="6" fontId="79" fillId="0" borderId="0" xfId="0" applyNumberFormat="1" applyFont="1" applyAlignment="1">
      <alignment/>
    </xf>
    <xf numFmtId="10" fontId="79" fillId="0" borderId="0" xfId="0" applyNumberFormat="1" applyFont="1" applyAlignment="1">
      <alignment/>
    </xf>
    <xf numFmtId="166" fontId="79" fillId="0" borderId="0" xfId="0" applyNumberFormat="1" applyFont="1" applyAlignment="1">
      <alignment/>
    </xf>
    <xf numFmtId="9" fontId="75" fillId="0" borderId="0" xfId="0" applyNumberFormat="1" applyFont="1" applyAlignment="1">
      <alignment horizontal="right"/>
    </xf>
    <xf numFmtId="41" fontId="77" fillId="0" borderId="0" xfId="0" applyNumberFormat="1" applyFont="1" applyAlignment="1">
      <alignment/>
    </xf>
    <xf numFmtId="8" fontId="75" fillId="0" borderId="0" xfId="0" applyNumberFormat="1" applyFont="1" applyAlignment="1">
      <alignment horizontal="right"/>
    </xf>
    <xf numFmtId="0" fontId="80" fillId="33" borderId="0" xfId="0" applyFont="1" applyFill="1" applyAlignment="1">
      <alignment vertical="center"/>
    </xf>
    <xf numFmtId="0" fontId="75" fillId="0" borderId="0" xfId="0" applyNumberFormat="1" applyFont="1" applyAlignment="1">
      <alignment horizontal="center"/>
    </xf>
    <xf numFmtId="178" fontId="75" fillId="0" borderId="0" xfId="0" applyNumberFormat="1" applyFont="1" applyAlignment="1">
      <alignment/>
    </xf>
    <xf numFmtId="167" fontId="75" fillId="34" borderId="0" xfId="0" applyNumberFormat="1" applyFont="1" applyFill="1" applyAlignment="1">
      <alignment/>
    </xf>
    <xf numFmtId="0" fontId="75" fillId="34" borderId="0" xfId="0" applyFont="1" applyFill="1" applyAlignment="1">
      <alignment/>
    </xf>
    <xf numFmtId="0" fontId="75" fillId="35" borderId="0" xfId="0" applyFont="1" applyFill="1" applyAlignment="1">
      <alignment/>
    </xf>
    <xf numFmtId="41" fontId="75" fillId="35" borderId="0" xfId="0" applyNumberFormat="1" applyFont="1" applyFill="1" applyAlignment="1">
      <alignment/>
    </xf>
    <xf numFmtId="0" fontId="75" fillId="36" borderId="0" xfId="0" applyFont="1" applyFill="1" applyAlignment="1">
      <alignment/>
    </xf>
    <xf numFmtId="166" fontId="75" fillId="36" borderId="0" xfId="0" applyNumberFormat="1" applyFont="1" applyFill="1" applyAlignment="1">
      <alignment horizontal="right"/>
    </xf>
    <xf numFmtId="166" fontId="78" fillId="36" borderId="0" xfId="0" applyNumberFormat="1" applyFont="1" applyFill="1" applyAlignment="1">
      <alignment horizontal="right"/>
    </xf>
    <xf numFmtId="5" fontId="75" fillId="36" borderId="0" xfId="42" applyNumberFormat="1" applyFont="1" applyFill="1" applyAlignment="1">
      <alignment/>
    </xf>
    <xf numFmtId="5" fontId="78" fillId="36" borderId="0" xfId="42" applyNumberFormat="1" applyFont="1" applyFill="1" applyAlignment="1">
      <alignment/>
    </xf>
    <xf numFmtId="0" fontId="0" fillId="36" borderId="0" xfId="0" applyFill="1" applyAlignment="1">
      <alignment/>
    </xf>
    <xf numFmtId="0" fontId="81" fillId="33" borderId="0" xfId="0" applyFont="1" applyFill="1" applyAlignment="1">
      <alignment/>
    </xf>
    <xf numFmtId="167" fontId="81" fillId="33" borderId="0" xfId="0" applyNumberFormat="1" applyFont="1" applyFill="1" applyAlignment="1">
      <alignment/>
    </xf>
    <xf numFmtId="0" fontId="75" fillId="0" borderId="0" xfId="0" applyFont="1" applyAlignment="1">
      <alignment wrapText="1"/>
    </xf>
    <xf numFmtId="0" fontId="58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169" fontId="0" fillId="0" borderId="0" xfId="59" applyNumberFormat="1" applyFont="1" applyAlignment="1">
      <alignment/>
    </xf>
    <xf numFmtId="0" fontId="82" fillId="0" borderId="0" xfId="53" applyFont="1" applyAlignment="1">
      <alignment/>
    </xf>
    <xf numFmtId="0" fontId="82" fillId="0" borderId="0" xfId="53" applyFont="1" applyAlignment="1">
      <alignment wrapText="1"/>
    </xf>
    <xf numFmtId="9" fontId="81" fillId="33" borderId="0" xfId="0" applyNumberFormat="1" applyFont="1" applyFill="1" applyAlignment="1">
      <alignment/>
    </xf>
    <xf numFmtId="164" fontId="81" fillId="33" borderId="0" xfId="42" applyNumberFormat="1" applyFont="1" applyFill="1" applyAlignment="1">
      <alignment/>
    </xf>
    <xf numFmtId="0" fontId="81" fillId="37" borderId="0" xfId="0" applyFont="1" applyFill="1" applyAlignment="1">
      <alignment/>
    </xf>
    <xf numFmtId="9" fontId="81" fillId="37" borderId="0" xfId="59" applyFont="1" applyFill="1" applyAlignment="1">
      <alignment/>
    </xf>
    <xf numFmtId="10" fontId="81" fillId="37" borderId="0" xfId="0" applyNumberFormat="1" applyFont="1" applyFill="1" applyAlignment="1">
      <alignment/>
    </xf>
    <xf numFmtId="169" fontId="83" fillId="37" borderId="0" xfId="0" applyNumberFormat="1" applyFont="1" applyFill="1" applyAlignment="1">
      <alignment/>
    </xf>
    <xf numFmtId="10" fontId="83" fillId="37" borderId="0" xfId="59" applyNumberFormat="1" applyFont="1" applyFill="1" applyAlignment="1">
      <alignment/>
    </xf>
    <xf numFmtId="169" fontId="81" fillId="37" borderId="0" xfId="0" applyNumberFormat="1" applyFont="1" applyFill="1" applyAlignment="1">
      <alignment/>
    </xf>
    <xf numFmtId="9" fontId="81" fillId="37" borderId="0" xfId="0" applyNumberFormat="1" applyFont="1" applyFill="1" applyAlignment="1">
      <alignment/>
    </xf>
    <xf numFmtId="164" fontId="66" fillId="37" borderId="0" xfId="42" applyNumberFormat="1" applyFont="1" applyFill="1" applyAlignment="1">
      <alignment/>
    </xf>
    <xf numFmtId="0" fontId="66" fillId="37" borderId="0" xfId="0" applyFont="1" applyFill="1" applyAlignment="1">
      <alignment horizontal="left"/>
    </xf>
    <xf numFmtId="0" fontId="60" fillId="37" borderId="0" xfId="0" applyFont="1" applyFill="1" applyAlignment="1">
      <alignment/>
    </xf>
    <xf numFmtId="0" fontId="58" fillId="0" borderId="0" xfId="0" applyFont="1" applyAlignment="1">
      <alignment/>
    </xf>
    <xf numFmtId="1" fontId="75" fillId="0" borderId="0" xfId="0" applyNumberFormat="1" applyFont="1" applyAlignment="1">
      <alignment horizontal="center"/>
    </xf>
    <xf numFmtId="191" fontId="80" fillId="33" borderId="0" xfId="0" applyNumberFormat="1" applyFont="1" applyFill="1" applyAlignment="1">
      <alignment horizontal="left" vertical="center"/>
    </xf>
    <xf numFmtId="192" fontId="81" fillId="33" borderId="0" xfId="0" applyNumberFormat="1" applyFont="1" applyFill="1" applyAlignment="1">
      <alignment horizontal="left"/>
    </xf>
    <xf numFmtId="195" fontId="75" fillId="0" borderId="0" xfId="0" applyNumberFormat="1" applyFont="1" applyAlignment="1">
      <alignment/>
    </xf>
    <xf numFmtId="198" fontId="81" fillId="33" borderId="0" xfId="0" applyNumberFormat="1" applyFont="1" applyFill="1" applyAlignment="1">
      <alignment horizontal="left"/>
    </xf>
    <xf numFmtId="0" fontId="84" fillId="38" borderId="0" xfId="0" applyFont="1" applyFill="1" applyAlignment="1">
      <alignment horizontal="right"/>
    </xf>
    <xf numFmtId="0" fontId="84" fillId="38" borderId="0" xfId="0" applyFont="1" applyFill="1" applyAlignment="1">
      <alignment horizontal="center"/>
    </xf>
    <xf numFmtId="0" fontId="85" fillId="38" borderId="0" xfId="0" applyFont="1" applyFill="1" applyAlignment="1">
      <alignment horizontal="center"/>
    </xf>
    <xf numFmtId="0" fontId="65" fillId="0" borderId="0" xfId="53" applyFont="1" applyAlignment="1">
      <alignment horizontal="left"/>
    </xf>
    <xf numFmtId="10" fontId="81" fillId="33" borderId="0" xfId="0" applyNumberFormat="1" applyFont="1" applyFill="1" applyAlignment="1">
      <alignment/>
    </xf>
    <xf numFmtId="0" fontId="81" fillId="37" borderId="0" xfId="0" applyFont="1" applyFill="1" applyAlignment="1">
      <alignment horizontal="right"/>
    </xf>
    <xf numFmtId="167" fontId="81" fillId="33" borderId="0" xfId="0" applyNumberFormat="1" applyFont="1" applyFill="1" applyAlignment="1">
      <alignment horizontal="center"/>
    </xf>
    <xf numFmtId="188" fontId="81" fillId="33" borderId="0" xfId="0" applyNumberFormat="1" applyFont="1" applyFill="1" applyAlignment="1">
      <alignment horizontal="left"/>
    </xf>
    <xf numFmtId="190" fontId="81" fillId="33" borderId="0" xfId="0" applyNumberFormat="1" applyFont="1" applyFill="1" applyAlignment="1">
      <alignment horizontal="left"/>
    </xf>
    <xf numFmtId="0" fontId="52" fillId="0" borderId="0" xfId="53" applyAlignment="1">
      <alignment/>
    </xf>
    <xf numFmtId="0" fontId="52" fillId="32" borderId="0" xfId="53" applyFill="1" applyAlignment="1">
      <alignment/>
    </xf>
    <xf numFmtId="0" fontId="52" fillId="32" borderId="0" xfId="53" applyFill="1" applyAlignment="1">
      <alignment horizontal="center"/>
    </xf>
    <xf numFmtId="164" fontId="75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666750</xdr:colOff>
      <xdr:row>13</xdr:row>
      <xdr:rowOff>409575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613410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304800" cy="304800"/>
    <xdr:sp>
      <xdr:nvSpPr>
        <xdr:cNvPr id="1" name="AutoShape 5"/>
        <xdr:cNvSpPr>
          <a:spLocks noChangeAspect="1"/>
        </xdr:cNvSpPr>
      </xdr:nvSpPr>
      <xdr:spPr>
        <a:xfrm>
          <a:off x="0" y="380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>
      <xdr:nvSpPr>
        <xdr:cNvPr id="2" name="AutoShape 6"/>
        <xdr:cNvSpPr>
          <a:spLocks noChangeAspect="1"/>
        </xdr:cNvSpPr>
      </xdr:nvSpPr>
      <xdr:spPr>
        <a:xfrm>
          <a:off x="0" y="380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>
      <xdr:nvSpPr>
        <xdr:cNvPr id="3" name="AutoShape 7"/>
        <xdr:cNvSpPr>
          <a:spLocks noChangeAspect="1"/>
        </xdr:cNvSpPr>
      </xdr:nvSpPr>
      <xdr:spPr>
        <a:xfrm>
          <a:off x="0" y="380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>
      <xdr:nvSpPr>
        <xdr:cNvPr id="4" name="AutoShape 8"/>
        <xdr:cNvSpPr>
          <a:spLocks noChangeAspect="1"/>
        </xdr:cNvSpPr>
      </xdr:nvSpPr>
      <xdr:spPr>
        <a:xfrm>
          <a:off x="0" y="380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>
      <xdr:nvSpPr>
        <xdr:cNvPr id="5" name="AutoShape 5"/>
        <xdr:cNvSpPr>
          <a:spLocks noChangeAspect="1"/>
        </xdr:cNvSpPr>
      </xdr:nvSpPr>
      <xdr:spPr>
        <a:xfrm>
          <a:off x="0" y="380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>
      <xdr:nvSpPr>
        <xdr:cNvPr id="6" name="AutoShape 6"/>
        <xdr:cNvSpPr>
          <a:spLocks noChangeAspect="1"/>
        </xdr:cNvSpPr>
      </xdr:nvSpPr>
      <xdr:spPr>
        <a:xfrm>
          <a:off x="0" y="380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>
      <xdr:nvSpPr>
        <xdr:cNvPr id="7" name="AutoShape 7"/>
        <xdr:cNvSpPr>
          <a:spLocks noChangeAspect="1"/>
        </xdr:cNvSpPr>
      </xdr:nvSpPr>
      <xdr:spPr>
        <a:xfrm>
          <a:off x="0" y="401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>
      <xdr:nvSpPr>
        <xdr:cNvPr id="8" name="AutoShape 5"/>
        <xdr:cNvSpPr>
          <a:spLocks noChangeAspect="1"/>
        </xdr:cNvSpPr>
      </xdr:nvSpPr>
      <xdr:spPr>
        <a:xfrm>
          <a:off x="0" y="380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38100</xdr:colOff>
      <xdr:row>20</xdr:row>
      <xdr:rowOff>66675</xdr:rowOff>
    </xdr:from>
    <xdr:to>
      <xdr:col>9</xdr:col>
      <xdr:colOff>3743325</xdr:colOff>
      <xdr:row>40</xdr:row>
      <xdr:rowOff>152400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4286250"/>
          <a:ext cx="5534025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4</xdr:col>
      <xdr:colOff>352425</xdr:colOff>
      <xdr:row>39</xdr:row>
      <xdr:rowOff>38100</xdr:rowOff>
    </xdr:to>
    <xdr:pic>
      <xdr:nvPicPr>
        <xdr:cNvPr id="1" name="Picture 1" descr="C:\Users\scribepj\Documents\My Web Sites\Muggaccinos\Senex\CreditCards\RBA\Graph_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371725"/>
          <a:ext cx="5667375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RBA/Consumer_credit_reform_and_behaviour.htm" TargetMode="External" /><Relationship Id="rId2" Type="http://schemas.openxmlformats.org/officeDocument/2006/relationships/hyperlink" Target="../Parliament/WrittenQuestions/Chapter_5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moneysmart.gov.au/borrowing-and-credit/credit-cards/credit-card-debt-clock" TargetMode="External" /><Relationship Id="rId2" Type="http://schemas.openxmlformats.org/officeDocument/2006/relationships/hyperlink" Target="https://www.finder.com.au/credit-cards/credit-card-statistics" TargetMode="External" /><Relationship Id="rId3" Type="http://schemas.openxmlformats.org/officeDocument/2006/relationships/hyperlink" Target="https://www.moneysmart.gov.au/borrowing-and-credit/credit-cards/credit-card-debt-clock" TargetMode="External" /><Relationship Id="rId4" Type="http://schemas.openxmlformats.org/officeDocument/2006/relationships/hyperlink" Target="https://www.finder.com.au/credit-cards/credit-card-statistics" TargetMode="External" /><Relationship Id="rId5" Type="http://schemas.openxmlformats.org/officeDocument/2006/relationships/hyperlink" Target="https://www.finder.com.au/credit-cards/credit-card-statistics" TargetMode="External" /><Relationship Id="rId6" Type="http://schemas.openxmlformats.org/officeDocument/2006/relationships/hyperlink" Target="https://www.finder.com.au/credit-cards/credit-card-statistics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nder.com.au/credit-cards/credit-card-statistics" TargetMode="External" /><Relationship Id="rId2" Type="http://schemas.openxmlformats.org/officeDocument/2006/relationships/hyperlink" Target="https://www.moneysmart.gov.au/borrowing-and-credit/credit-cards/credit-card-debt-clock" TargetMode="External" /><Relationship Id="rId3" Type="http://schemas.openxmlformats.org/officeDocument/2006/relationships/hyperlink" Target="http://www.finder.com.au/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Persistent_Revolvers.htm" TargetMode="External" /><Relationship Id="rId2" Type="http://schemas.openxmlformats.org/officeDocument/2006/relationships/hyperlink" Target="Occasional_Revolvers.htm" TargetMode="External" /><Relationship Id="rId3" Type="http://schemas.openxmlformats.org/officeDocument/2006/relationships/hyperlink" Target="Persistent_Revolvers.htm" TargetMode="External" /><Relationship Id="rId4" Type="http://schemas.openxmlformats.org/officeDocument/2006/relationships/hyperlink" Target="Occasional_Revolvers.htm" TargetMode="External" /><Relationship Id="rId5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.7109375" style="0" customWidth="1"/>
    <col min="2" max="2" width="21.28125" style="21" customWidth="1"/>
    <col min="3" max="3" width="32.7109375" style="0" customWidth="1"/>
    <col min="4" max="4" width="14.28125" style="0" customWidth="1"/>
    <col min="5" max="5" width="13.7109375" style="0" customWidth="1"/>
    <col min="6" max="6" width="22.00390625" style="0" customWidth="1"/>
    <col min="7" max="7" width="17.140625" style="0" customWidth="1"/>
    <col min="8" max="8" width="12.7109375" style="0" customWidth="1"/>
    <col min="9" max="9" width="26.28125" style="0" customWidth="1"/>
    <col min="10" max="10" width="8.8515625" style="0" customWidth="1"/>
  </cols>
  <sheetData>
    <row r="1" spans="7:14" ht="15.75">
      <c r="G1" s="135" t="s">
        <v>129</v>
      </c>
      <c r="J1" s="1"/>
      <c r="K1" s="1"/>
      <c r="L1" s="1"/>
      <c r="M1" s="1"/>
      <c r="N1" s="1"/>
    </row>
    <row r="2" spans="10:14" ht="15.75">
      <c r="J2" s="1"/>
      <c r="K2" s="1"/>
      <c r="L2" s="1"/>
      <c r="M2" s="1"/>
      <c r="N2" s="1"/>
    </row>
    <row r="3" spans="10:14" ht="15.75">
      <c r="J3" s="1"/>
      <c r="K3" s="1"/>
      <c r="L3" s="1"/>
      <c r="M3" s="1"/>
      <c r="N3" s="1"/>
    </row>
    <row r="4" spans="10:14" ht="15.75">
      <c r="J4" s="1"/>
      <c r="K4" s="1"/>
      <c r="L4" s="1"/>
      <c r="M4" s="1"/>
      <c r="N4" s="1"/>
    </row>
    <row r="5" spans="7:11" ht="15.75">
      <c r="G5" s="4">
        <v>0.13</v>
      </c>
      <c r="H5" s="1" t="s">
        <v>25</v>
      </c>
      <c r="I5" s="1"/>
      <c r="J5" s="150" t="s">
        <v>48</v>
      </c>
      <c r="K5" s="1"/>
    </row>
    <row r="6" spans="7:11" ht="15.75">
      <c r="G6" s="4">
        <f>H16</f>
        <v>0.33</v>
      </c>
      <c r="H6" s="1" t="s">
        <v>26</v>
      </c>
      <c r="I6" s="1"/>
      <c r="J6" s="150" t="s">
        <v>55</v>
      </c>
      <c r="K6" s="1"/>
    </row>
    <row r="7" spans="7:13" ht="15.75">
      <c r="G7" s="5">
        <f>G5/G6</f>
        <v>0.3939393939393939</v>
      </c>
      <c r="H7" s="1" t="s">
        <v>60</v>
      </c>
      <c r="I7" s="1"/>
      <c r="J7" s="1"/>
      <c r="K7" s="1"/>
      <c r="L7" s="1"/>
      <c r="M7" s="1"/>
    </row>
    <row r="8" spans="7:13" ht="15.75">
      <c r="G8" s="43">
        <f>G9-G7</f>
        <v>0.6060606060606061</v>
      </c>
      <c r="H8" s="1" t="s">
        <v>28</v>
      </c>
      <c r="I8" s="1"/>
      <c r="J8" s="1"/>
      <c r="K8" s="1"/>
      <c r="L8" s="1"/>
      <c r="M8" s="1"/>
    </row>
    <row r="9" spans="7:13" ht="15.75">
      <c r="G9" s="5">
        <v>1</v>
      </c>
      <c r="H9" s="1"/>
      <c r="I9" s="1"/>
      <c r="J9" s="1"/>
      <c r="K9" s="1"/>
      <c r="L9" s="1"/>
      <c r="M9" s="1"/>
    </row>
    <row r="10" spans="10:14" ht="15.75">
      <c r="J10" s="1"/>
      <c r="K10" s="1"/>
      <c r="L10" s="1"/>
      <c r="M10" s="1"/>
      <c r="N10" s="1"/>
    </row>
    <row r="11" spans="10:14" ht="15.75">
      <c r="J11" s="1"/>
      <c r="K11" s="1"/>
      <c r="L11" s="1"/>
      <c r="M11" s="1"/>
      <c r="N11" s="1"/>
    </row>
    <row r="12" spans="1:6" ht="15.75">
      <c r="A12" s="1"/>
      <c r="B12" s="28"/>
      <c r="C12" s="1"/>
      <c r="D12" s="1"/>
      <c r="E12" s="1"/>
      <c r="F12" s="1"/>
    </row>
    <row r="13" spans="1:6" ht="15.75">
      <c r="A13" s="1"/>
      <c r="B13" s="28"/>
      <c r="C13" s="1"/>
      <c r="D13" s="1"/>
      <c r="E13" s="1"/>
      <c r="F13" s="1"/>
    </row>
    <row r="14" spans="2:9" ht="35.25" customHeight="1">
      <c r="B14" s="23"/>
      <c r="C14" s="1"/>
      <c r="D14" s="1"/>
      <c r="E14" s="1"/>
      <c r="F14" s="1"/>
      <c r="G14" s="1"/>
      <c r="H14" s="1"/>
      <c r="I14" s="1"/>
    </row>
    <row r="15" spans="1:9" ht="15.75">
      <c r="A15" s="1"/>
      <c r="B15" s="23"/>
      <c r="C15" s="1"/>
      <c r="D15" s="1"/>
      <c r="E15" s="1"/>
      <c r="F15" s="1"/>
      <c r="G15" s="49" t="s">
        <v>22</v>
      </c>
      <c r="H15" s="49" t="s">
        <v>1</v>
      </c>
      <c r="I15" s="1"/>
    </row>
    <row r="16" spans="1:8" ht="15.75">
      <c r="A16" s="1"/>
      <c r="B16" s="30" t="s">
        <v>18</v>
      </c>
      <c r="C16" s="1"/>
      <c r="D16" s="133" t="s">
        <v>128</v>
      </c>
      <c r="E16" s="134"/>
      <c r="F16" s="134"/>
      <c r="G16" s="4">
        <v>0.67</v>
      </c>
      <c r="H16" s="44">
        <v>0.33</v>
      </c>
    </row>
    <row r="17" spans="1:16" ht="31.5">
      <c r="A17" s="1"/>
      <c r="B17" s="53">
        <v>32287165661.06</v>
      </c>
      <c r="C17" s="23" t="s">
        <v>43</v>
      </c>
      <c r="D17" s="132">
        <f>B17/E17</f>
        <v>7515004.715866455</v>
      </c>
      <c r="E17" s="50">
        <v>4296.36</v>
      </c>
      <c r="F17" s="14" t="s">
        <v>19</v>
      </c>
      <c r="G17" s="45" t="s">
        <v>23</v>
      </c>
      <c r="H17" s="46">
        <f>E17/G6</f>
        <v>13019.272727272726</v>
      </c>
      <c r="I17" s="14" t="s">
        <v>24</v>
      </c>
      <c r="J17" s="1"/>
      <c r="K17" s="1" t="s">
        <v>30</v>
      </c>
      <c r="L17" s="1"/>
      <c r="M17" s="1"/>
      <c r="N17" s="1"/>
      <c r="O17" s="1"/>
      <c r="P17" s="1"/>
    </row>
    <row r="18" spans="1:16" ht="31.5">
      <c r="A18" s="1"/>
      <c r="B18" s="53">
        <v>5559849926.83</v>
      </c>
      <c r="C18" s="23" t="s">
        <v>56</v>
      </c>
      <c r="D18" s="51"/>
      <c r="E18" s="50">
        <v>739.83</v>
      </c>
      <c r="F18" s="14" t="s">
        <v>20</v>
      </c>
      <c r="G18" s="1"/>
      <c r="H18" s="1"/>
      <c r="I18" s="1"/>
      <c r="J18" s="1"/>
      <c r="K18" s="1" t="s">
        <v>30</v>
      </c>
      <c r="L18" s="1"/>
      <c r="M18" s="1"/>
      <c r="N18" s="1"/>
      <c r="O18" s="1"/>
      <c r="P18" s="1"/>
    </row>
    <row r="19" spans="1:16" ht="15.75">
      <c r="A19" s="1"/>
      <c r="B19" s="54">
        <f>B18/B17</f>
        <v>0.17219999999985963</v>
      </c>
      <c r="C19" s="1" t="s">
        <v>21</v>
      </c>
      <c r="D19" s="51"/>
      <c r="E19" s="52">
        <f>E18/E17</f>
        <v>0.17219925704549902</v>
      </c>
      <c r="F19" s="1" t="s">
        <v>21</v>
      </c>
      <c r="G19" s="1"/>
      <c r="H19" s="1"/>
      <c r="I19" s="1"/>
      <c r="J19" s="1"/>
      <c r="K19" s="1" t="s">
        <v>30</v>
      </c>
      <c r="L19" s="1"/>
      <c r="M19" s="1"/>
      <c r="N19" s="1"/>
      <c r="O19" s="1"/>
      <c r="P19" s="1"/>
    </row>
    <row r="20" spans="1:16" ht="48" customHeight="1">
      <c r="A20" s="1"/>
      <c r="B20" s="23"/>
      <c r="C20" s="1"/>
      <c r="D20" s="1"/>
      <c r="E20" s="1"/>
      <c r="F20" s="60" t="s">
        <v>57</v>
      </c>
      <c r="G20" s="57">
        <f>$B$18*K20</f>
        <v>4447879941.464</v>
      </c>
      <c r="H20" s="46">
        <f>H17/G7*100%</f>
        <v>33048.92307692308</v>
      </c>
      <c r="I20" s="47" t="s">
        <v>27</v>
      </c>
      <c r="J20" s="1"/>
      <c r="K20" s="4">
        <v>0.8</v>
      </c>
      <c r="L20" s="1"/>
      <c r="M20" s="1"/>
      <c r="N20" s="1"/>
      <c r="O20" s="1"/>
      <c r="P20" s="1"/>
    </row>
    <row r="21" spans="1:16" ht="49.5">
      <c r="A21" s="1"/>
      <c r="B21" s="23"/>
      <c r="C21" s="1"/>
      <c r="D21" s="1"/>
      <c r="E21" s="1"/>
      <c r="F21" s="60" t="s">
        <v>58</v>
      </c>
      <c r="G21" s="59">
        <f>$B$18*K21</f>
        <v>1111969985.366</v>
      </c>
      <c r="H21" s="48">
        <f>H17/G8*100%</f>
        <v>21481.8</v>
      </c>
      <c r="I21" s="47" t="s">
        <v>29</v>
      </c>
      <c r="J21" s="1"/>
      <c r="K21" s="4">
        <v>0.2</v>
      </c>
      <c r="L21" s="1"/>
      <c r="M21" s="1"/>
      <c r="N21" s="1"/>
      <c r="O21" s="1"/>
      <c r="P21" s="1"/>
    </row>
    <row r="22" spans="1:16" ht="31.5">
      <c r="A22" s="1"/>
      <c r="B22" s="23"/>
      <c r="C22" s="1"/>
      <c r="D22" s="1"/>
      <c r="E22" s="1"/>
      <c r="F22" s="60" t="s">
        <v>59</v>
      </c>
      <c r="G22" s="57">
        <f>G20+G21</f>
        <v>5559849926.83</v>
      </c>
      <c r="H22" s="46">
        <f>H20+H21</f>
        <v>54530.72307692308</v>
      </c>
      <c r="I22" s="1"/>
      <c r="J22" s="1"/>
      <c r="K22" s="1"/>
      <c r="L22" s="1"/>
      <c r="M22" s="1"/>
      <c r="N22" s="1"/>
      <c r="O22" s="1"/>
      <c r="P22" s="1"/>
    </row>
    <row r="23" spans="2:16" ht="15.75">
      <c r="B23" s="2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36" spans="1:10" ht="15.75">
      <c r="A36" s="1"/>
      <c r="B36" s="28"/>
      <c r="C36" s="1"/>
      <c r="D36" s="1"/>
      <c r="E36" s="1"/>
      <c r="F36" s="1"/>
      <c r="J36" s="19"/>
    </row>
    <row r="37" spans="4:6" ht="15.75">
      <c r="D37" s="1"/>
      <c r="E37" s="1"/>
      <c r="F37" s="1"/>
    </row>
    <row r="38" spans="1:8" ht="15.75">
      <c r="A38" s="1"/>
      <c r="B38" s="23"/>
      <c r="C38" s="1"/>
      <c r="D38" s="1"/>
      <c r="E38" s="1"/>
      <c r="F38" s="1"/>
      <c r="G38" s="16"/>
      <c r="H38" s="16"/>
    </row>
    <row r="39" spans="1:8" ht="15.75">
      <c r="A39" s="1"/>
      <c r="B39" s="30"/>
      <c r="C39" s="1"/>
      <c r="D39" s="32"/>
      <c r="E39" s="1"/>
      <c r="F39" s="1"/>
      <c r="G39" s="11"/>
      <c r="H39" s="12"/>
    </row>
    <row r="40" spans="1:9" ht="15.75">
      <c r="A40" s="1"/>
      <c r="B40" s="29"/>
      <c r="C40" s="23"/>
      <c r="D40" s="8"/>
      <c r="E40" s="3"/>
      <c r="F40" s="14"/>
      <c r="G40" s="15"/>
      <c r="H40" s="13"/>
      <c r="I40" s="14"/>
    </row>
    <row r="41" spans="1:6" ht="15.75">
      <c r="A41" s="1"/>
      <c r="B41" s="29"/>
      <c r="C41" s="23"/>
      <c r="D41" s="1"/>
      <c r="E41" s="3"/>
      <c r="F41" s="14"/>
    </row>
    <row r="42" spans="1:6" ht="15.75">
      <c r="A42" s="1"/>
      <c r="B42" s="31"/>
      <c r="C42" s="1"/>
      <c r="D42" s="1"/>
      <c r="E42" s="10"/>
      <c r="F42" s="1"/>
    </row>
    <row r="43" spans="1:11" ht="15.75">
      <c r="A43" s="1"/>
      <c r="B43" s="23"/>
      <c r="C43" s="1"/>
      <c r="D43" s="1"/>
      <c r="E43" s="1"/>
      <c r="F43" s="1"/>
      <c r="H43" s="13"/>
      <c r="I43" s="17"/>
      <c r="K43" s="11"/>
    </row>
    <row r="44" spans="1:11" ht="18">
      <c r="A44" s="1"/>
      <c r="B44" s="23"/>
      <c r="C44" s="1"/>
      <c r="D44" s="1"/>
      <c r="E44" s="1"/>
      <c r="F44" s="1"/>
      <c r="H44" s="18"/>
      <c r="I44" s="17"/>
      <c r="K44" s="11"/>
    </row>
    <row r="45" spans="1:8" ht="15.75">
      <c r="A45" s="1"/>
      <c r="B45" s="23"/>
      <c r="C45" s="1"/>
      <c r="D45" s="1"/>
      <c r="E45" s="1"/>
      <c r="F45" s="1"/>
      <c r="H45" s="13"/>
    </row>
  </sheetData>
  <sheetProtection/>
  <hyperlinks>
    <hyperlink ref="J5" r:id="rId1" display="../RBA/Consumer_credit_reform_and_behaviour.htm"/>
    <hyperlink ref="J6" r:id="rId2" display="../Parliament/WrittenQuestions/Chapter_5.htm"/>
  </hyperlinks>
  <printOptions/>
  <pageMargins left="0.7" right="0.7" top="0.75" bottom="0.75" header="0.3" footer="0.3"/>
  <pageSetup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55"/>
  <sheetViews>
    <sheetView tabSelected="1" zoomScalePageLayoutView="0" workbookViewId="0" topLeftCell="A13">
      <selection activeCell="C36" sqref="C36"/>
    </sheetView>
  </sheetViews>
  <sheetFormatPr defaultColWidth="9.140625" defaultRowHeight="15"/>
  <cols>
    <col min="1" max="1" width="55.28125" style="76" customWidth="1"/>
    <col min="2" max="2" width="18.140625" style="85" customWidth="1"/>
    <col min="3" max="3" width="45.00390625" style="76" customWidth="1"/>
    <col min="4" max="4" width="17.7109375" style="76" customWidth="1"/>
    <col min="5" max="5" width="14.140625" style="76" customWidth="1"/>
    <col min="6" max="6" width="6.28125" style="76" customWidth="1"/>
    <col min="7" max="7" width="9.140625" style="76" customWidth="1"/>
    <col min="8" max="8" width="12.57421875" style="76" customWidth="1"/>
    <col min="9" max="9" width="14.8515625" style="76" customWidth="1"/>
    <col min="10" max="10" width="71.421875" style="76" customWidth="1"/>
    <col min="11" max="11" width="10.57421875" style="76" customWidth="1"/>
    <col min="12" max="12" width="11.140625" style="76" customWidth="1"/>
    <col min="13" max="13" width="15.00390625" style="0" customWidth="1"/>
  </cols>
  <sheetData>
    <row r="1" spans="1:236" ht="16.5">
      <c r="A1" s="121" t="s">
        <v>17</v>
      </c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</row>
    <row r="2" ht="16.5" customHeight="1">
      <c r="A2" s="122" t="s">
        <v>78</v>
      </c>
    </row>
    <row r="3" spans="1:3" ht="16.5">
      <c r="A3" s="76" t="str">
        <f>OldCalcs!A3</f>
        <v>Number of Credit Cards held by Credit Cardholders in Aust</v>
      </c>
      <c r="B3" s="94" t="s">
        <v>76</v>
      </c>
      <c r="C3" s="76" t="s">
        <v>80</v>
      </c>
    </row>
    <row r="4" spans="1:3" ht="16.5">
      <c r="A4" s="76" t="s">
        <v>33</v>
      </c>
      <c r="B4" s="81">
        <v>7515000</v>
      </c>
      <c r="C4" s="76" t="s">
        <v>95</v>
      </c>
    </row>
    <row r="5" spans="1:3" ht="16.5">
      <c r="A5" s="76" t="s">
        <v>83</v>
      </c>
      <c r="B5" s="80">
        <v>0.7019</v>
      </c>
      <c r="C5" s="76" t="s">
        <v>82</v>
      </c>
    </row>
    <row r="6" spans="1:3" ht="16.5">
      <c r="A6" s="76" t="s">
        <v>81</v>
      </c>
      <c r="B6" s="87">
        <v>24588101114</v>
      </c>
      <c r="C6" s="76" t="s">
        <v>82</v>
      </c>
    </row>
    <row r="7" spans="1:3" ht="16.5">
      <c r="A7" s="76" t="s">
        <v>84</v>
      </c>
      <c r="B7" s="95">
        <v>51764294059</v>
      </c>
      <c r="C7" s="77" t="s">
        <v>79</v>
      </c>
    </row>
    <row r="8" spans="1:3" ht="16.5">
      <c r="A8" s="76" t="s">
        <v>77</v>
      </c>
      <c r="B8" s="95">
        <v>32874733510</v>
      </c>
      <c r="C8" s="77" t="s">
        <v>79</v>
      </c>
    </row>
    <row r="9" spans="1:3" ht="16.5">
      <c r="A9" s="76" t="s">
        <v>132</v>
      </c>
      <c r="B9" s="96">
        <f>CreditCardDebtClock!E19</f>
        <v>0.17219925704549902</v>
      </c>
      <c r="C9" s="77" t="str">
        <f>A1</f>
        <v>ASIC MoneySmart 'Credit card debt clock</v>
      </c>
    </row>
    <row r="10" spans="1:3" ht="16.5">
      <c r="A10" s="76" t="s">
        <v>91</v>
      </c>
      <c r="B10" s="97">
        <f>B8*B9</f>
        <v>5661004685.99077</v>
      </c>
      <c r="C10" s="76" t="s">
        <v>92</v>
      </c>
    </row>
    <row r="11" spans="1:4" ht="16.5">
      <c r="A11" s="76" t="s">
        <v>85</v>
      </c>
      <c r="B11" s="79">
        <v>0.33</v>
      </c>
      <c r="C11" s="76" t="s">
        <v>141</v>
      </c>
      <c r="D11" s="88"/>
    </row>
    <row r="12" spans="1:4" ht="18.75">
      <c r="A12" s="76" t="s">
        <v>86</v>
      </c>
      <c r="B12" s="79">
        <f>1-B11</f>
        <v>0.6699999999999999</v>
      </c>
      <c r="C12" s="76" t="s">
        <v>140</v>
      </c>
      <c r="D12" s="99"/>
    </row>
    <row r="13" spans="1:3" ht="16.5">
      <c r="A13" s="76" t="s">
        <v>87</v>
      </c>
      <c r="B13" s="83">
        <f>Persistent_Revolvers!D9</f>
        <v>0.38134055822229596</v>
      </c>
      <c r="C13" s="85" t="s">
        <v>104</v>
      </c>
    </row>
    <row r="14" spans="1:2" ht="16.5">
      <c r="A14" s="76" t="s">
        <v>88</v>
      </c>
      <c r="B14" s="83">
        <f>Persistent_Revolvers!D8</f>
        <v>0.618659441777704</v>
      </c>
    </row>
    <row r="15" spans="1:12" s="74" customFormat="1" ht="16.5">
      <c r="A15" s="76" t="s">
        <v>90</v>
      </c>
      <c r="B15" s="98">
        <v>0.2</v>
      </c>
      <c r="C15" s="76" t="s">
        <v>135</v>
      </c>
      <c r="D15" s="76"/>
      <c r="E15" s="76"/>
      <c r="F15" s="76"/>
      <c r="G15" s="76"/>
      <c r="H15" s="76"/>
      <c r="I15" s="76"/>
      <c r="J15" s="76"/>
      <c r="K15" s="76"/>
      <c r="L15" s="76"/>
    </row>
    <row r="16" spans="1:3" ht="16.5">
      <c r="A16" s="76" t="s">
        <v>89</v>
      </c>
      <c r="B16" s="98">
        <v>0.8</v>
      </c>
      <c r="C16" s="76" t="s">
        <v>135</v>
      </c>
    </row>
    <row r="17" spans="1:3" ht="16.5">
      <c r="A17" s="76" t="str">
        <f>A8</f>
        <v>Credit Card debt accruing interest </v>
      </c>
      <c r="B17" s="100">
        <f>B8</f>
        <v>32874733510</v>
      </c>
      <c r="C17" s="75" t="str">
        <f>C8</f>
        <v>as at Jan 2017 - Finder</v>
      </c>
    </row>
    <row r="18" spans="1:3" ht="16.5">
      <c r="A18" s="76" t="str">
        <f>A10</f>
        <v>Annual interest incurred on Credit Card debt accruing interest</v>
      </c>
      <c r="B18" s="100">
        <f>B10</f>
        <v>5661004685.99077</v>
      </c>
      <c r="C18" s="76" t="s">
        <v>96</v>
      </c>
    </row>
    <row r="19" spans="1:3" ht="16.5">
      <c r="A19" s="101" t="s">
        <v>97</v>
      </c>
      <c r="B19" s="141" t="s">
        <v>134</v>
      </c>
      <c r="C19" s="142" t="s">
        <v>134</v>
      </c>
    </row>
    <row r="20" spans="1:3" ht="16.5">
      <c r="A20" s="137">
        <v>1.65</v>
      </c>
      <c r="B20" s="143">
        <v>5</v>
      </c>
      <c r="C20" s="143">
        <f>B20*A20</f>
        <v>8.25</v>
      </c>
    </row>
    <row r="21" spans="1:3" ht="16.5">
      <c r="A21" s="138">
        <v>2</v>
      </c>
      <c r="B21" s="143">
        <v>5</v>
      </c>
      <c r="C21" s="143">
        <f>B21*A21</f>
        <v>10</v>
      </c>
    </row>
    <row r="22" spans="1:3" ht="16.5">
      <c r="A22" s="140">
        <v>5.5</v>
      </c>
      <c r="B22" s="143">
        <v>5</v>
      </c>
      <c r="C22" s="143">
        <f>B22*A22</f>
        <v>27.5</v>
      </c>
    </row>
    <row r="23" ht="16.5">
      <c r="A23" s="139"/>
    </row>
    <row r="24" spans="1:3" ht="16.5">
      <c r="A24" s="76" t="s">
        <v>44</v>
      </c>
      <c r="B24" s="79">
        <f>B12</f>
        <v>0.6699999999999999</v>
      </c>
      <c r="C24" s="76" t="str">
        <f>C12</f>
        <v>of Credit Cardholders</v>
      </c>
    </row>
    <row r="25" spans="1:12" s="73" customFormat="1" ht="16.5">
      <c r="A25" s="76" t="s">
        <v>45</v>
      </c>
      <c r="B25" s="79">
        <f>B11</f>
        <v>0.33</v>
      </c>
      <c r="C25" s="76" t="str">
        <f>C12</f>
        <v>of Credit Cardholders</v>
      </c>
      <c r="D25" s="76"/>
      <c r="E25" s="76"/>
      <c r="F25" s="76"/>
      <c r="G25" s="76"/>
      <c r="H25" s="76"/>
      <c r="I25" s="76"/>
      <c r="J25" s="76"/>
      <c r="K25" s="76"/>
      <c r="L25" s="76"/>
    </row>
    <row r="26" spans="1:3" ht="16.5">
      <c r="A26" s="76" t="s">
        <v>100</v>
      </c>
      <c r="B26" s="80">
        <f>Persistent_Revolvers!D8</f>
        <v>0.618659441777704</v>
      </c>
      <c r="C26" s="76" t="s">
        <v>136</v>
      </c>
    </row>
    <row r="27" spans="1:3" ht="16.5">
      <c r="A27" s="76" t="s">
        <v>101</v>
      </c>
      <c r="B27" s="80">
        <f>Persistent_Revolvers!D9</f>
        <v>0.38134055822229596</v>
      </c>
      <c r="C27" s="76" t="s">
        <v>137</v>
      </c>
    </row>
    <row r="28" ht="16.5">
      <c r="B28" s="80"/>
    </row>
    <row r="29" spans="1:3" ht="16.5">
      <c r="A29" s="76" t="s">
        <v>111</v>
      </c>
      <c r="B29" s="81">
        <f>$B$4*B24*A20</f>
        <v>8307832.499999998</v>
      </c>
      <c r="C29" s="76" t="s">
        <v>4</v>
      </c>
    </row>
    <row r="30" spans="1:3" ht="16.5">
      <c r="A30" s="76" t="s">
        <v>112</v>
      </c>
      <c r="B30" s="81">
        <f>$B$4*B33*A21</f>
        <v>3068488.9652732345</v>
      </c>
      <c r="C30" s="76" t="s">
        <v>4</v>
      </c>
    </row>
    <row r="31" spans="1:3" ht="18.75">
      <c r="A31" s="76" t="s">
        <v>113</v>
      </c>
      <c r="B31" s="82">
        <f>$B$4*B34*A22</f>
        <v>5201380.345498606</v>
      </c>
      <c r="C31" s="76" t="s">
        <v>4</v>
      </c>
    </row>
    <row r="32" spans="2:3" ht="16.5">
      <c r="B32" s="81">
        <f>B29+B30+B31</f>
        <v>16577701.810771838</v>
      </c>
      <c r="C32" s="76" t="s">
        <v>4</v>
      </c>
    </row>
    <row r="33" spans="1:3" ht="16.5">
      <c r="A33" s="76" t="s">
        <v>98</v>
      </c>
      <c r="B33" s="83">
        <f>B26*B25</f>
        <v>0.20415761578664235</v>
      </c>
      <c r="C33" s="76" t="s">
        <v>138</v>
      </c>
    </row>
    <row r="34" spans="1:3" ht="16.5">
      <c r="A34" s="76" t="s">
        <v>99</v>
      </c>
      <c r="B34" s="84">
        <f>B27*B25</f>
        <v>0.12584238421335767</v>
      </c>
      <c r="C34" s="76" t="s">
        <v>138</v>
      </c>
    </row>
    <row r="35" ht="16.5">
      <c r="B35" s="80">
        <f>B24+B33+B34</f>
        <v>1</v>
      </c>
    </row>
    <row r="36" spans="1:3" ht="16.5">
      <c r="A36" s="76" t="s">
        <v>99</v>
      </c>
      <c r="B36" s="153">
        <f>B4*B34</f>
        <v>945705.5173633829</v>
      </c>
      <c r="C36" s="76" t="s">
        <v>143</v>
      </c>
    </row>
    <row r="37" ht="16.5"/>
    <row r="38" spans="1:3" ht="16.5">
      <c r="A38" s="76" t="str">
        <f>A8</f>
        <v>Credit Card debt accruing interest </v>
      </c>
      <c r="B38" s="86">
        <f>B8</f>
        <v>32874733510</v>
      </c>
      <c r="C38" s="76" t="s">
        <v>79</v>
      </c>
    </row>
    <row r="39" spans="1:12" s="74" customFormat="1" ht="16.5">
      <c r="A39" s="76"/>
      <c r="B39" s="86"/>
      <c r="C39" s="85" t="s">
        <v>4</v>
      </c>
      <c r="D39" s="76" t="s">
        <v>105</v>
      </c>
      <c r="E39" s="76"/>
      <c r="F39" s="76"/>
      <c r="G39" s="76"/>
      <c r="H39" s="76"/>
      <c r="I39" s="76"/>
      <c r="J39" s="76"/>
      <c r="K39" s="76"/>
      <c r="L39" s="76"/>
    </row>
    <row r="40" spans="1:6" ht="16.5">
      <c r="A40" s="76" t="s">
        <v>102</v>
      </c>
      <c r="B40" s="87">
        <f>B15*$B$38</f>
        <v>6574946702</v>
      </c>
      <c r="C40" s="88">
        <f>B30</f>
        <v>3068488.9652732345</v>
      </c>
      <c r="D40" s="89">
        <f>B40/C40</f>
        <v>2142.731088952941</v>
      </c>
      <c r="E40" s="89">
        <f>C40*D40</f>
        <v>6574946702</v>
      </c>
      <c r="F40" s="90">
        <f>E40/$E$42</f>
        <v>0.2</v>
      </c>
    </row>
    <row r="41" spans="1:6" ht="16.5">
      <c r="A41" s="76" t="s">
        <v>103</v>
      </c>
      <c r="B41" s="91">
        <f>B16*$B$38</f>
        <v>26299786808</v>
      </c>
      <c r="C41" s="88">
        <f>B31</f>
        <v>5201380.345498606</v>
      </c>
      <c r="D41" s="89">
        <f>B41/C41</f>
        <v>5056.30910663175</v>
      </c>
      <c r="E41" s="92">
        <f>C41*D41</f>
        <v>26299786808</v>
      </c>
      <c r="F41" s="90">
        <f>E41/$E$42</f>
        <v>0.8</v>
      </c>
    </row>
    <row r="42" spans="2:5" ht="16.5">
      <c r="B42" s="87">
        <f>B40+B41</f>
        <v>32874733510</v>
      </c>
      <c r="E42" s="87">
        <f>E40+E41</f>
        <v>32874733510</v>
      </c>
    </row>
    <row r="44" spans="1:14" ht="30" customHeight="1">
      <c r="A44" s="76" t="str">
        <f>A9</f>
        <v>Ave Credit Card interest rate</v>
      </c>
      <c r="B44" s="80">
        <f>B9</f>
        <v>0.17219925704549902</v>
      </c>
      <c r="K44" s="116" t="s">
        <v>121</v>
      </c>
      <c r="L44" s="116" t="s">
        <v>122</v>
      </c>
      <c r="M44" s="103"/>
      <c r="N44" s="76"/>
    </row>
    <row r="45" spans="1:18" ht="16.5">
      <c r="A45" s="108" t="s">
        <v>108</v>
      </c>
      <c r="B45" s="109">
        <f>B40*$B$44</f>
        <v>1132200937.198154</v>
      </c>
      <c r="C45" s="106" t="str">
        <f>A30</f>
        <v>Agg. # Credit Cards owned by Occasional Revolvers</v>
      </c>
      <c r="D45" s="107">
        <f>B30</f>
        <v>3068488.9652732345</v>
      </c>
      <c r="E45" s="104">
        <f>B45/D45</f>
        <v>368.97670156598946</v>
      </c>
      <c r="F45" s="105" t="s">
        <v>107</v>
      </c>
      <c r="G45" s="105"/>
      <c r="H45" s="105"/>
      <c r="I45" s="105"/>
      <c r="J45" s="105"/>
      <c r="K45" s="102">
        <f>A21</f>
        <v>2</v>
      </c>
      <c r="L45" s="93">
        <f>K45*E45</f>
        <v>737.9534031319789</v>
      </c>
      <c r="M45" s="111">
        <f>D45*E45</f>
        <v>1132200937.198154</v>
      </c>
      <c r="N45" s="108" t="s">
        <v>114</v>
      </c>
      <c r="O45" s="113"/>
      <c r="P45" s="113"/>
      <c r="Q45" s="113"/>
      <c r="R45" s="113"/>
    </row>
    <row r="46" spans="1:18" ht="16.5">
      <c r="A46" s="108" t="s">
        <v>109</v>
      </c>
      <c r="B46" s="110">
        <f>B41*$B$44</f>
        <v>4528803748.792616</v>
      </c>
      <c r="C46" s="106" t="str">
        <f>A31</f>
        <v>Agg. # Credit Cards owned by Persistent Revolvers</v>
      </c>
      <c r="D46" s="107">
        <f>B31</f>
        <v>5201380.345498606</v>
      </c>
      <c r="E46" s="104">
        <f>B46/D46</f>
        <v>870.6926715543782</v>
      </c>
      <c r="F46" s="105" t="s">
        <v>106</v>
      </c>
      <c r="G46" s="105"/>
      <c r="H46" s="105"/>
      <c r="I46" s="105"/>
      <c r="J46" s="105"/>
      <c r="K46" s="102">
        <f>A22</f>
        <v>5.5</v>
      </c>
      <c r="L46" s="93">
        <f>K46*E46</f>
        <v>4788.80969354908</v>
      </c>
      <c r="M46" s="112">
        <f>D46*E46</f>
        <v>4528803748.792616</v>
      </c>
      <c r="N46" s="108" t="s">
        <v>115</v>
      </c>
      <c r="O46" s="113"/>
      <c r="P46" s="113"/>
      <c r="Q46" s="113"/>
      <c r="R46" s="113"/>
    </row>
    <row r="47" spans="1:13" ht="16.5">
      <c r="A47" s="76" t="s">
        <v>110</v>
      </c>
      <c r="B47" s="87">
        <f>B45+B46</f>
        <v>5661004685.99077</v>
      </c>
      <c r="F47" s="76" t="s">
        <v>30</v>
      </c>
      <c r="J47" s="146" t="s">
        <v>133</v>
      </c>
      <c r="K47" s="125"/>
      <c r="L47" s="125"/>
      <c r="M47" s="87">
        <f>M45+M46</f>
        <v>5661004685.99077</v>
      </c>
    </row>
    <row r="48" spans="4:12" ht="16.5">
      <c r="D48" s="76" t="s">
        <v>30</v>
      </c>
      <c r="J48" s="146" t="s">
        <v>118</v>
      </c>
      <c r="K48" s="126">
        <v>0.75</v>
      </c>
      <c r="L48" s="127">
        <f>K48/K50</f>
        <v>0.922509225092251</v>
      </c>
    </row>
    <row r="49" spans="1:12" ht="16.5">
      <c r="A49" s="114" t="s">
        <v>116</v>
      </c>
      <c r="B49" s="147">
        <f>L45</f>
        <v>737.9534031319789</v>
      </c>
      <c r="C49" s="148">
        <f>B49*$L$49</f>
        <v>57.184581054507596</v>
      </c>
      <c r="D49" s="114" t="s">
        <v>142</v>
      </c>
      <c r="E49" s="114"/>
      <c r="F49" s="114"/>
      <c r="G49" s="78"/>
      <c r="H49" s="78"/>
      <c r="I49" s="115">
        <f>B49+C49</f>
        <v>795.1379841864865</v>
      </c>
      <c r="J49" s="146" t="s">
        <v>119</v>
      </c>
      <c r="K49" s="128">
        <v>0.063</v>
      </c>
      <c r="L49" s="129">
        <f>K49/K50</f>
        <v>0.07749077490774908</v>
      </c>
    </row>
    <row r="50" spans="1:12" ht="16.5">
      <c r="A50" s="114" t="s">
        <v>117</v>
      </c>
      <c r="B50" s="147">
        <f>L46</f>
        <v>4788.80969354908</v>
      </c>
      <c r="C50" s="149">
        <f>B50*$L$49</f>
        <v>371.08857403885867</v>
      </c>
      <c r="D50" s="114" t="s">
        <v>120</v>
      </c>
      <c r="E50" s="114"/>
      <c r="F50" s="114"/>
      <c r="G50" s="78"/>
      <c r="H50" s="78"/>
      <c r="I50" s="115">
        <f>B50+C50</f>
        <v>5159.898267587939</v>
      </c>
      <c r="J50" s="125"/>
      <c r="K50" s="130">
        <f>K48+K49</f>
        <v>0.813</v>
      </c>
      <c r="L50" s="131">
        <f>L48+L49</f>
        <v>1</v>
      </c>
    </row>
    <row r="51" spans="4:10" ht="16.5">
      <c r="D51" s="114" t="str">
        <f>A25</f>
        <v>Percentage of Credit Cards owned by Revolvers</v>
      </c>
      <c r="E51" s="114"/>
      <c r="F51" s="114"/>
      <c r="G51" s="114"/>
      <c r="H51" s="114"/>
      <c r="I51" s="145">
        <f>B25</f>
        <v>0.33</v>
      </c>
      <c r="J51" s="123" t="str">
        <f>C25</f>
        <v>of Credit Cardholders</v>
      </c>
    </row>
    <row r="52" spans="4:10" ht="16.5">
      <c r="D52" s="114" t="str">
        <f>A26</f>
        <v>Percentage of Credit Cards owned by Occasional Revolvers</v>
      </c>
      <c r="E52" s="114"/>
      <c r="F52" s="114"/>
      <c r="G52" s="114"/>
      <c r="H52" s="114"/>
      <c r="I52" s="145">
        <f>OldCalcs!C30</f>
        <v>0.38134055822229596</v>
      </c>
      <c r="J52" s="123" t="str">
        <f>OldCalcs!D30</f>
        <v>of all Revolvers</v>
      </c>
    </row>
    <row r="53" spans="4:10" ht="16.5">
      <c r="D53" s="114" t="str">
        <f>A27</f>
        <v>Percentage of Credit Cards owned by Persistent Revolvers</v>
      </c>
      <c r="E53" s="114"/>
      <c r="F53" s="114"/>
      <c r="G53" s="114"/>
      <c r="H53" s="114"/>
      <c r="I53" s="145">
        <f>B34</f>
        <v>0.12584238421335767</v>
      </c>
      <c r="J53" s="123" t="str">
        <f>C34</f>
        <v>of all Credit Cardholders</v>
      </c>
    </row>
    <row r="54" spans="4:14" ht="16.5">
      <c r="D54" s="114" t="str">
        <f>A31</f>
        <v>Agg. # Credit Cards owned by Persistent Revolvers</v>
      </c>
      <c r="E54" s="114"/>
      <c r="F54" s="114"/>
      <c r="G54" s="114"/>
      <c r="H54" s="114"/>
      <c r="I54" s="124">
        <f>B31</f>
        <v>5201380.345498606</v>
      </c>
      <c r="J54" s="123" t="str">
        <f>OldCalcs!D32</f>
        <v>Credit Cards</v>
      </c>
      <c r="K54" s="76" t="s">
        <v>130</v>
      </c>
      <c r="L54" s="136" t="str">
        <f>B3</f>
        <v>16,699,272 </v>
      </c>
      <c r="M54" t="s">
        <v>131</v>
      </c>
      <c r="N54" s="76" t="s">
        <v>80</v>
      </c>
    </row>
    <row r="55" ht="16.5">
      <c r="D55" s="76" t="s">
        <v>30</v>
      </c>
    </row>
  </sheetData>
  <sheetProtection/>
  <hyperlinks>
    <hyperlink ref="A1" r:id="rId1" display="ASIC MoneySmart 'Credit card debt clock"/>
    <hyperlink ref="A2" r:id="rId2" display="Australian Credit Card and Debit Card Statistics 2017 - Finder"/>
    <hyperlink ref="C9" r:id="rId3" display="https://www.moneysmart.gov.au/borrowing-and-credit/credit-cards/credit-card-debt-clock"/>
    <hyperlink ref="C7" r:id="rId4" display="as at Jan 2017 - Finder"/>
    <hyperlink ref="C8" r:id="rId5" display="as at Jan 2017 - Finder"/>
    <hyperlink ref="C17" r:id="rId6" display="https://www.finder.com.au/credit-cards/credit-card-statistics"/>
  </hyperlinks>
  <printOptions/>
  <pageMargins left="0.7" right="0.7" top="0.75" bottom="0.75" header="0.3" footer="0.3"/>
  <pageSetup orientation="portrait" r:id="rId8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40">
      <selection activeCell="A55" sqref="A55"/>
    </sheetView>
  </sheetViews>
  <sheetFormatPr defaultColWidth="9.140625" defaultRowHeight="15"/>
  <cols>
    <col min="1" max="1" width="62.421875" style="0" customWidth="1"/>
    <col min="2" max="2" width="9.57421875" style="66" customWidth="1"/>
    <col min="3" max="3" width="18.7109375" style="1" customWidth="1"/>
    <col min="4" max="4" width="17.140625" style="1" customWidth="1"/>
    <col min="5" max="5" width="63.57421875" style="0" customWidth="1"/>
    <col min="6" max="6" width="1.7109375" style="0" customWidth="1"/>
    <col min="7" max="7" width="21.28125" style="21" customWidth="1"/>
    <col min="8" max="8" width="36.8515625" style="0" customWidth="1"/>
    <col min="9" max="9" width="14.28125" style="0" customWidth="1"/>
    <col min="10" max="10" width="12.28125" style="0" customWidth="1"/>
    <col min="11" max="11" width="22.00390625" style="0" customWidth="1"/>
    <col min="12" max="12" width="10.140625" style="0" customWidth="1"/>
    <col min="13" max="13" width="11.421875" style="0" customWidth="1"/>
    <col min="14" max="14" width="25.7109375" style="0" customWidth="1"/>
    <col min="15" max="15" width="8.8515625" style="0" customWidth="1"/>
  </cols>
  <sheetData>
    <row r="1" ht="18.75">
      <c r="A1" s="9" t="s">
        <v>17</v>
      </c>
    </row>
    <row r="2" spans="1:11" ht="21" customHeight="1">
      <c r="A2" s="7" t="s">
        <v>15</v>
      </c>
      <c r="B2" s="144" t="s">
        <v>49</v>
      </c>
      <c r="F2" s="1"/>
      <c r="G2" s="22"/>
      <c r="H2" s="1"/>
      <c r="I2" s="1"/>
      <c r="J2" s="1"/>
      <c r="K2" s="1"/>
    </row>
    <row r="3" spans="1:11" ht="15.75">
      <c r="A3" s="1" t="s">
        <v>31</v>
      </c>
      <c r="C3" s="24">
        <v>16735686</v>
      </c>
      <c r="D3" s="1" t="s">
        <v>32</v>
      </c>
      <c r="F3" s="1"/>
      <c r="I3" s="1"/>
      <c r="J3" s="1"/>
      <c r="K3" s="1"/>
    </row>
    <row r="4" spans="1:11" ht="15.75">
      <c r="A4" s="1" t="s">
        <v>33</v>
      </c>
      <c r="C4" s="68">
        <f>CreditCardDebtClock!D17</f>
        <v>7515004.715866455</v>
      </c>
      <c r="D4" s="1" t="s">
        <v>50</v>
      </c>
      <c r="F4" s="1"/>
      <c r="I4" s="1"/>
      <c r="J4" s="1"/>
      <c r="K4" s="1"/>
    </row>
    <row r="5" spans="1:11" ht="15.75">
      <c r="A5" s="1" t="s">
        <v>93</v>
      </c>
      <c r="C5" s="33">
        <f>C3/C4</f>
        <v>2.226969460799657</v>
      </c>
      <c r="D5" s="1" t="s">
        <v>51</v>
      </c>
      <c r="F5" s="1"/>
      <c r="G5" s="1"/>
      <c r="J5" s="1"/>
      <c r="K5" s="1"/>
    </row>
    <row r="6" spans="1:11" ht="15.75">
      <c r="A6" s="1" t="str">
        <f>CreditCardDebtClock!C17</f>
        <v>Credit card debt accruing interest</v>
      </c>
      <c r="C6" s="55">
        <f>CreditCardDebtClock!B17</f>
        <v>32287165661.06</v>
      </c>
      <c r="D6" s="1" t="s">
        <v>52</v>
      </c>
      <c r="F6" s="1"/>
      <c r="I6" s="1"/>
      <c r="J6" s="1"/>
      <c r="K6" s="1"/>
    </row>
    <row r="7" spans="1:11" ht="15.75">
      <c r="A7" s="1" t="s">
        <v>44</v>
      </c>
      <c r="C7" s="25">
        <v>0.67</v>
      </c>
      <c r="F7" s="1"/>
      <c r="I7" s="1"/>
      <c r="J7" s="1"/>
      <c r="K7" s="1"/>
    </row>
    <row r="8" spans="1:11" ht="15.75">
      <c r="A8" s="1" t="s">
        <v>45</v>
      </c>
      <c r="C8" s="25">
        <v>0.33</v>
      </c>
      <c r="F8" s="1"/>
      <c r="H8" s="1"/>
      <c r="I8" s="1"/>
      <c r="J8" s="1"/>
      <c r="K8" s="1"/>
    </row>
    <row r="9" spans="1:11" ht="15.75">
      <c r="A9" s="1" t="s">
        <v>46</v>
      </c>
      <c r="C9" s="26">
        <f>Persistent_Revolvers!D8</f>
        <v>0.618659441777704</v>
      </c>
      <c r="F9" s="1"/>
      <c r="H9" s="1"/>
      <c r="I9" s="1"/>
      <c r="J9" s="1"/>
      <c r="K9" s="1"/>
    </row>
    <row r="10" spans="1:11" ht="15.75">
      <c r="A10" s="1" t="s">
        <v>47</v>
      </c>
      <c r="C10" s="26">
        <f>Persistent_Revolvers!D9</f>
        <v>0.38134055822229596</v>
      </c>
      <c r="F10" s="1"/>
      <c r="H10" s="1"/>
      <c r="I10" s="1"/>
      <c r="J10" s="1"/>
      <c r="K10" s="1"/>
    </row>
    <row r="11" spans="1:11" ht="15.75">
      <c r="A11" s="1" t="s">
        <v>21</v>
      </c>
      <c r="C11" s="26">
        <f>CreditCardDebtClock!B19</f>
        <v>0.17219999999985963</v>
      </c>
      <c r="D11" s="1" t="s">
        <v>94</v>
      </c>
      <c r="F11" s="1"/>
      <c r="I11" s="1"/>
      <c r="J11" s="1"/>
      <c r="K11" s="1"/>
    </row>
    <row r="12" spans="1:11" ht="15.75">
      <c r="A12" s="1"/>
      <c r="E12" s="1"/>
      <c r="F12" s="1"/>
      <c r="G12" s="26"/>
      <c r="H12" s="1"/>
      <c r="I12" s="1"/>
      <c r="J12" s="1"/>
      <c r="K12" s="1"/>
    </row>
    <row r="13" spans="1:11" ht="15.75">
      <c r="A13" s="1"/>
      <c r="I13" s="1"/>
      <c r="J13" s="1"/>
      <c r="K13" s="1"/>
    </row>
    <row r="14" spans="1:11" ht="15.75">
      <c r="A14" s="1" t="str">
        <f>A6</f>
        <v>Credit card debt accruing interest</v>
      </c>
      <c r="C14" s="2">
        <f>C6</f>
        <v>32287165661.06</v>
      </c>
      <c r="D14" s="1" t="s">
        <v>52</v>
      </c>
      <c r="E14" s="1"/>
      <c r="F14" s="1"/>
      <c r="G14" s="23"/>
      <c r="H14" s="1"/>
      <c r="I14" s="1"/>
      <c r="J14" s="1"/>
      <c r="K14" s="1"/>
    </row>
    <row r="15" spans="1:11" ht="15.75">
      <c r="A15" s="1" t="s">
        <v>61</v>
      </c>
      <c r="C15" s="2">
        <f>C14*C24</f>
        <v>5559849926.83</v>
      </c>
      <c r="D15" s="1" t="s">
        <v>52</v>
      </c>
      <c r="E15" s="1"/>
      <c r="F15" s="1"/>
      <c r="G15" s="23"/>
      <c r="H15" s="1"/>
      <c r="I15" s="1"/>
      <c r="J15" s="1"/>
      <c r="K15" s="1"/>
    </row>
    <row r="16" spans="1:11" ht="18">
      <c r="A16" t="s">
        <v>66</v>
      </c>
      <c r="B16" s="72">
        <f>6%/75%</f>
        <v>0.08</v>
      </c>
      <c r="C16" s="61">
        <f>C15*B16</f>
        <v>444787994.1464</v>
      </c>
      <c r="D16" s="1" t="s">
        <v>30</v>
      </c>
      <c r="E16" s="1"/>
      <c r="F16" s="1"/>
      <c r="G16" s="23"/>
      <c r="H16" s="1"/>
      <c r="I16" s="1"/>
      <c r="J16" s="1"/>
      <c r="K16" s="1"/>
    </row>
    <row r="17" spans="1:11" ht="15.75">
      <c r="A17" s="1" t="s">
        <v>67</v>
      </c>
      <c r="C17" s="2">
        <f>C15+C16</f>
        <v>6004637920.9764</v>
      </c>
      <c r="D17" s="4">
        <v>0.8</v>
      </c>
      <c r="E17" s="1" t="s">
        <v>68</v>
      </c>
      <c r="F17" s="1"/>
      <c r="G17" s="23"/>
      <c r="H17" s="1"/>
      <c r="I17" s="1"/>
      <c r="J17" s="1"/>
      <c r="K17" s="1"/>
    </row>
    <row r="18" spans="1:11" ht="15.75">
      <c r="A18" s="1"/>
      <c r="C18" s="2">
        <f>C17*D17</f>
        <v>4803710336.78112</v>
      </c>
      <c r="D18" s="4"/>
      <c r="E18" s="1" t="s">
        <v>69</v>
      </c>
      <c r="F18" s="1"/>
      <c r="G18" s="23"/>
      <c r="H18" s="1"/>
      <c r="I18" s="1"/>
      <c r="J18" s="1"/>
      <c r="K18" s="1"/>
    </row>
    <row r="19" spans="1:11" ht="15.75">
      <c r="A19" s="1"/>
      <c r="C19" s="2"/>
      <c r="E19" s="1"/>
      <c r="F19" s="1"/>
      <c r="G19" s="23"/>
      <c r="H19" s="1"/>
      <c r="I19" s="1"/>
      <c r="J19" s="1"/>
      <c r="K19" s="1"/>
    </row>
    <row r="20" spans="1:11" ht="15.75">
      <c r="A20" s="1" t="str">
        <f>A3</f>
        <v>Number of Credit Cards held by Credit Cardholders in Aust</v>
      </c>
      <c r="C20" s="8">
        <f>C3</f>
        <v>16735686</v>
      </c>
      <c r="D20" s="1" t="s">
        <v>32</v>
      </c>
      <c r="E20" s="1"/>
      <c r="F20" s="1"/>
      <c r="G20" s="23"/>
      <c r="H20" s="1"/>
      <c r="I20" s="1"/>
      <c r="J20" s="1"/>
      <c r="K20" s="1"/>
    </row>
    <row r="21" spans="1:11" ht="15.75">
      <c r="A21" s="1" t="s">
        <v>53</v>
      </c>
      <c r="C21" s="8">
        <f>C20*D21</f>
        <v>5522776.38</v>
      </c>
      <c r="D21" s="4">
        <f>C29</f>
        <v>0.33</v>
      </c>
      <c r="I21" s="1"/>
      <c r="J21" s="1"/>
      <c r="K21" s="1"/>
    </row>
    <row r="22" spans="1:11" ht="15.75">
      <c r="A22" s="1" t="s">
        <v>0</v>
      </c>
      <c r="C22" s="3">
        <f>C14/C21</f>
        <v>5846.183774158171</v>
      </c>
      <c r="I22" s="1"/>
      <c r="J22" s="1"/>
      <c r="K22" s="1"/>
    </row>
    <row r="23" spans="1:11" ht="15.75">
      <c r="A23" s="1" t="s">
        <v>75</v>
      </c>
      <c r="B23" s="72">
        <v>0.1254</v>
      </c>
      <c r="C23" s="71">
        <f>C20*B23</f>
        <v>2098655.0244</v>
      </c>
      <c r="I23" s="1"/>
      <c r="J23" s="1"/>
      <c r="K23" s="1"/>
    </row>
    <row r="24" spans="1:11" ht="15.75">
      <c r="A24" s="1" t="s">
        <v>3</v>
      </c>
      <c r="C24" s="5">
        <f>C38</f>
        <v>0.17219999999985963</v>
      </c>
      <c r="I24" s="1"/>
      <c r="J24" s="1"/>
      <c r="K24" s="1"/>
    </row>
    <row r="25" spans="1:11" ht="15.75">
      <c r="A25" s="1"/>
      <c r="I25" s="1"/>
      <c r="J25" s="1"/>
      <c r="K25" s="1"/>
    </row>
    <row r="26" spans="1:11" ht="15.75">
      <c r="A26" s="1" t="s">
        <v>9</v>
      </c>
      <c r="C26" s="3">
        <f>C22*C24</f>
        <v>1006.7128459092164</v>
      </c>
      <c r="I26" s="1"/>
      <c r="J26" s="1"/>
      <c r="K26" s="1"/>
    </row>
    <row r="27" spans="1:11" ht="15.75">
      <c r="A27" s="1"/>
      <c r="I27" s="1"/>
      <c r="J27" s="1"/>
      <c r="K27" s="1"/>
    </row>
    <row r="28" spans="1:11" ht="15.75">
      <c r="A28" s="1"/>
      <c r="I28" s="1"/>
      <c r="J28" s="1"/>
      <c r="K28" s="1"/>
    </row>
    <row r="29" spans="1:11" ht="15.75">
      <c r="A29" s="1" t="s">
        <v>11</v>
      </c>
      <c r="C29" s="25">
        <v>0.33</v>
      </c>
      <c r="D29" s="1" t="s">
        <v>16</v>
      </c>
      <c r="I29" s="1"/>
      <c r="J29" s="1"/>
      <c r="K29" s="1"/>
    </row>
    <row r="30" spans="1:11" ht="15.75">
      <c r="A30" s="6" t="s">
        <v>12</v>
      </c>
      <c r="C30" s="26">
        <f>Persistent_Revolvers!D9</f>
        <v>0.38134055822229596</v>
      </c>
      <c r="D30" s="1" t="s">
        <v>10</v>
      </c>
      <c r="I30" s="1"/>
      <c r="J30" s="1"/>
      <c r="K30" s="1"/>
    </row>
    <row r="31" spans="1:11" ht="15.75">
      <c r="A31" s="1" t="s">
        <v>13</v>
      </c>
      <c r="C31" s="26">
        <f>C29*C30</f>
        <v>0.12584238421335767</v>
      </c>
      <c r="D31" s="1" t="s">
        <v>2</v>
      </c>
      <c r="I31" s="1"/>
      <c r="J31" s="1"/>
      <c r="K31" s="1"/>
    </row>
    <row r="32" spans="1:15" ht="15.75">
      <c r="A32" s="1" t="s">
        <v>127</v>
      </c>
      <c r="C32" s="27">
        <f>C20*C31</f>
        <v>2106058.627686111</v>
      </c>
      <c r="D32" s="1" t="s">
        <v>4</v>
      </c>
      <c r="E32" s="1"/>
      <c r="F32" s="1"/>
      <c r="G32" s="28"/>
      <c r="H32" s="1"/>
      <c r="I32" s="1"/>
      <c r="J32" s="1"/>
      <c r="K32" s="1"/>
      <c r="O32" s="11"/>
    </row>
    <row r="33" spans="1:3" ht="15.75">
      <c r="A33" s="1"/>
      <c r="C33" s="23"/>
    </row>
    <row r="34" spans="1:4" ht="15.75">
      <c r="A34" s="1" t="s">
        <v>5</v>
      </c>
      <c r="C34" s="56">
        <f>CreditCardDebtClock!B17</f>
        <v>32287165661.06</v>
      </c>
      <c r="D34" s="58">
        <f>C35+C36</f>
        <v>32287165661.059998</v>
      </c>
    </row>
    <row r="35" spans="1:3" ht="15.75">
      <c r="A35" s="6" t="s">
        <v>14</v>
      </c>
      <c r="C35" s="56">
        <f>$C$34/5*4</f>
        <v>25829732528.848</v>
      </c>
    </row>
    <row r="36" spans="1:3" ht="15.75">
      <c r="A36" s="6" t="s">
        <v>54</v>
      </c>
      <c r="C36" s="56">
        <f>$C$34/5</f>
        <v>6457433132.212</v>
      </c>
    </row>
    <row r="37" spans="1:3" ht="15.75">
      <c r="A37" s="1" t="s">
        <v>73</v>
      </c>
      <c r="C37" s="56">
        <f>C34*C38</f>
        <v>5559849926.83</v>
      </c>
    </row>
    <row r="38" spans="1:3" ht="15.75">
      <c r="A38" s="1" t="str">
        <f>A24</f>
        <v>Ave. interest rate</v>
      </c>
      <c r="C38" s="26">
        <f>CreditCardDebtClock!B19</f>
        <v>0.17219999999985963</v>
      </c>
    </row>
    <row r="39" spans="1:3" ht="15.75">
      <c r="A39" s="6" t="s">
        <v>74</v>
      </c>
      <c r="C39" s="69">
        <f>C37/5</f>
        <v>1111969985.366</v>
      </c>
    </row>
    <row r="40" spans="1:4" ht="18">
      <c r="A40" s="6" t="s">
        <v>6</v>
      </c>
      <c r="C40" s="70">
        <f>C35*C38</f>
        <v>4447879941.464</v>
      </c>
      <c r="D40" s="57">
        <f>C40+C39</f>
        <v>5559849926.83</v>
      </c>
    </row>
    <row r="41" spans="1:3" ht="15.75">
      <c r="A41" s="6" t="s">
        <v>7</v>
      </c>
      <c r="C41" s="29">
        <f>C40/C32</f>
        <v>2111.9449776907713</v>
      </c>
    </row>
    <row r="42" spans="1:3" ht="15.75">
      <c r="A42" s="1" t="s">
        <v>8</v>
      </c>
      <c r="C42" s="28">
        <f>C41*10</f>
        <v>21119.449776907713</v>
      </c>
    </row>
    <row r="45" spans="3:4" ht="15.75">
      <c r="C45" s="2">
        <v>4679000000</v>
      </c>
      <c r="D45" s="1" t="s">
        <v>62</v>
      </c>
    </row>
    <row r="46" spans="3:4" ht="15.75">
      <c r="C46" s="63">
        <v>2057000</v>
      </c>
      <c r="D46" s="1" t="s">
        <v>4</v>
      </c>
    </row>
    <row r="47" spans="3:4" ht="15.75">
      <c r="C47" s="3">
        <f>C45/C46</f>
        <v>2274.671852211959</v>
      </c>
      <c r="D47" s="1" t="s">
        <v>63</v>
      </c>
    </row>
    <row r="48" spans="3:5" ht="15.75">
      <c r="C48" s="46">
        <f>C47*D48</f>
        <v>11373.359261059795</v>
      </c>
      <c r="D48" s="66">
        <v>5</v>
      </c>
      <c r="E48" t="s">
        <v>4</v>
      </c>
    </row>
    <row r="50" spans="1:4" ht="29.25" customHeight="1">
      <c r="A50" s="62" t="s">
        <v>65</v>
      </c>
      <c r="C50" s="3">
        <v>700</v>
      </c>
      <c r="D50" s="1" t="s">
        <v>64</v>
      </c>
    </row>
    <row r="51" spans="1:4" ht="15.75">
      <c r="A51" t="str">
        <f>A4</f>
        <v>Number of Credit Cardholders in Aust (Roy Morgan) </v>
      </c>
      <c r="C51" s="64">
        <f>C4</f>
        <v>7515004.715866455</v>
      </c>
      <c r="D51" s="1" t="str">
        <f>D4</f>
        <v> ASIC 'Credit card debt clock' 1-Mar-17</v>
      </c>
    </row>
    <row r="52" spans="1:4" ht="15.75">
      <c r="A52" t="str">
        <f>A3</f>
        <v>Number of Credit Cards held by Credit Cardholders in Aust</v>
      </c>
      <c r="C52" s="65">
        <f>C3</f>
        <v>16735686</v>
      </c>
      <c r="D52" s="65" t="str">
        <f>D3</f>
        <v> at 31 Oct 2016 - Finder</v>
      </c>
    </row>
    <row r="53" spans="1:7" s="1" customFormat="1" ht="15.75">
      <c r="A53" s="1" t="str">
        <f>A7</f>
        <v>Percentage of Credit Cards owned by Transactors</v>
      </c>
      <c r="B53" s="66"/>
      <c r="C53" s="67">
        <f>C7</f>
        <v>0.67</v>
      </c>
      <c r="G53" s="23"/>
    </row>
    <row r="54" spans="1:7" s="1" customFormat="1" ht="15.75">
      <c r="A54" s="1" t="str">
        <f>A8</f>
        <v>Percentage of Credit Cards owned by Revolvers</v>
      </c>
      <c r="B54" s="66"/>
      <c r="C54" s="67">
        <f>C8</f>
        <v>0.33</v>
      </c>
      <c r="G54" s="23"/>
    </row>
    <row r="55" spans="1:7" s="1" customFormat="1" ht="15.75">
      <c r="A55" s="1" t="str">
        <f>A9</f>
        <v>Percentage of Revolver Credit Cards owned by Occasional Revolvers</v>
      </c>
      <c r="B55" s="66"/>
      <c r="C55" s="10">
        <f>C9</f>
        <v>0.618659441777704</v>
      </c>
      <c r="D55" s="4">
        <v>0.2</v>
      </c>
      <c r="E55" s="1" t="s">
        <v>139</v>
      </c>
      <c r="G55" s="23"/>
    </row>
    <row r="56" spans="1:7" s="1" customFormat="1" ht="15.75">
      <c r="A56" s="1" t="str">
        <f>A10</f>
        <v>Percentage of Revolver Credit Cards owned by Persistent Revolvers</v>
      </c>
      <c r="B56" s="66"/>
      <c r="C56" s="10">
        <f>C10</f>
        <v>0.38134055822229596</v>
      </c>
      <c r="D56" s="4">
        <v>0.8</v>
      </c>
      <c r="E56" s="1" t="s">
        <v>139</v>
      </c>
      <c r="G56" s="23"/>
    </row>
    <row r="57" spans="1:7" s="1" customFormat="1" ht="15.75">
      <c r="A57" s="1" t="s">
        <v>70</v>
      </c>
      <c r="B57" s="66"/>
      <c r="C57" s="1">
        <f>NewCalcs!A20</f>
        <v>1.65</v>
      </c>
      <c r="D57" s="1" t="s">
        <v>4</v>
      </c>
      <c r="G57" s="23"/>
    </row>
    <row r="58" spans="1:7" s="1" customFormat="1" ht="15.75">
      <c r="A58" s="1" t="s">
        <v>71</v>
      </c>
      <c r="B58" s="66"/>
      <c r="C58" s="1">
        <f>NewCalcs!A21</f>
        <v>2</v>
      </c>
      <c r="D58" s="1" t="s">
        <v>4</v>
      </c>
      <c r="G58" s="23"/>
    </row>
    <row r="59" spans="1:7" s="1" customFormat="1" ht="15.75">
      <c r="A59" s="1" t="s">
        <v>72</v>
      </c>
      <c r="B59" s="66"/>
      <c r="C59" s="1">
        <f>NewCalcs!A22</f>
        <v>5.5</v>
      </c>
      <c r="D59" s="1" t="s">
        <v>4</v>
      </c>
      <c r="G59" s="23"/>
    </row>
    <row r="60" spans="2:7" s="1" customFormat="1" ht="15.75">
      <c r="B60" s="66"/>
      <c r="G60" s="23"/>
    </row>
    <row r="61" spans="2:7" s="1" customFormat="1" ht="15.75">
      <c r="B61" s="66"/>
      <c r="G61" s="23"/>
    </row>
    <row r="62" spans="2:7" s="1" customFormat="1" ht="15.75">
      <c r="B62" s="66"/>
      <c r="G62" s="23"/>
    </row>
    <row r="63" spans="2:7" s="1" customFormat="1" ht="15.75">
      <c r="B63" s="66"/>
      <c r="G63" s="23"/>
    </row>
    <row r="64" spans="2:7" s="1" customFormat="1" ht="15.75">
      <c r="B64" s="66"/>
      <c r="G64" s="23"/>
    </row>
    <row r="65" spans="2:7" s="1" customFormat="1" ht="15.75">
      <c r="B65" s="66"/>
      <c r="G65" s="23"/>
    </row>
    <row r="66" ht="15.75">
      <c r="E66" s="20"/>
    </row>
    <row r="67" ht="15.75">
      <c r="E67" s="16"/>
    </row>
    <row r="68" ht="15.75">
      <c r="E68" s="16"/>
    </row>
    <row r="69" ht="15.75">
      <c r="E69" s="16"/>
    </row>
    <row r="70" ht="15.75">
      <c r="E70" s="16"/>
    </row>
    <row r="71" ht="15.75">
      <c r="E71" s="16"/>
    </row>
    <row r="72" ht="15.75">
      <c r="E72" s="16"/>
    </row>
    <row r="73" ht="15.75">
      <c r="E73" s="16"/>
    </row>
    <row r="74" ht="15.75">
      <c r="E74" s="16"/>
    </row>
    <row r="75" ht="15.75">
      <c r="E75" s="16"/>
    </row>
    <row r="76" ht="15.75">
      <c r="E76" s="16"/>
    </row>
    <row r="77" ht="15.75">
      <c r="E77" s="16"/>
    </row>
    <row r="78" ht="15.75">
      <c r="E78" s="16"/>
    </row>
    <row r="79" ht="15.75">
      <c r="E79" s="16"/>
    </row>
    <row r="80" ht="15.75">
      <c r="E80" s="16"/>
    </row>
    <row r="81" ht="15.75">
      <c r="E81" s="16"/>
    </row>
    <row r="82" ht="15.75">
      <c r="E82" s="16"/>
    </row>
    <row r="83" ht="15.75">
      <c r="E83" s="16"/>
    </row>
    <row r="84" ht="15.75">
      <c r="E84" s="16"/>
    </row>
    <row r="85" ht="15.75">
      <c r="E85" s="16"/>
    </row>
    <row r="86" ht="15.75">
      <c r="E86" s="16"/>
    </row>
    <row r="87" ht="15.75">
      <c r="E87" s="16"/>
    </row>
    <row r="88" ht="15.75">
      <c r="E88" s="16"/>
    </row>
    <row r="89" ht="15.75">
      <c r="E89" s="16"/>
    </row>
    <row r="90" ht="15.75">
      <c r="E90" s="16"/>
    </row>
    <row r="91" ht="15.75">
      <c r="E91" s="16"/>
    </row>
  </sheetData>
  <sheetProtection/>
  <hyperlinks>
    <hyperlink ref="A2" r:id="rId1" display="Australian Credit Card and Debit Card Statistics 2017"/>
    <hyperlink ref="A1" r:id="rId2" display="ASIC MoneySmart 'Credit card debt clock"/>
    <hyperlink ref="B2" r:id="rId3" display="www.Finder.com.au "/>
  </hyperlinks>
  <printOptions/>
  <pageMargins left="0.7" right="0.7" top="0.75" bottom="0.75" header="0.3" footer="0.3"/>
  <pageSetup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G21" sqref="G21"/>
    </sheetView>
  </sheetViews>
  <sheetFormatPr defaultColWidth="9.140625" defaultRowHeight="15"/>
  <cols>
    <col min="2" max="2" width="45.421875" style="0" customWidth="1"/>
    <col min="3" max="3" width="13.8515625" style="0" customWidth="1"/>
    <col min="4" max="4" width="20.421875" style="0" customWidth="1"/>
    <col min="5" max="5" width="21.421875" style="0" customWidth="1"/>
  </cols>
  <sheetData>
    <row r="2" spans="2:9" ht="15.75">
      <c r="B2" s="35"/>
      <c r="C2" s="34"/>
      <c r="D2" s="151" t="s">
        <v>34</v>
      </c>
      <c r="E2" s="152" t="s">
        <v>35</v>
      </c>
      <c r="F2" s="117" t="s">
        <v>123</v>
      </c>
      <c r="G2" s="117" t="s">
        <v>124</v>
      </c>
      <c r="H2" s="118" t="s">
        <v>125</v>
      </c>
      <c r="I2" s="117" t="s">
        <v>126</v>
      </c>
    </row>
    <row r="3" spans="2:9" ht="15.75">
      <c r="B3" s="35" t="s">
        <v>36</v>
      </c>
      <c r="C3" s="34"/>
      <c r="D3" s="37">
        <v>0.45</v>
      </c>
      <c r="E3" s="37">
        <f>I3</f>
        <v>0.5526315789473685</v>
      </c>
      <c r="F3" s="119">
        <v>34</v>
      </c>
      <c r="G3" s="119">
        <v>42</v>
      </c>
      <c r="H3" s="118">
        <f>SUM(F3:G3)</f>
        <v>76</v>
      </c>
      <c r="I3" s="120">
        <f>G3/H3</f>
        <v>0.5526315789473685</v>
      </c>
    </row>
    <row r="4" spans="2:9" ht="15.75">
      <c r="B4" s="35" t="s">
        <v>37</v>
      </c>
      <c r="C4" s="34"/>
      <c r="D4" s="37">
        <v>0.55</v>
      </c>
      <c r="E4" s="37">
        <f>I4</f>
        <v>0.43209876543209874</v>
      </c>
      <c r="F4" s="119">
        <v>46</v>
      </c>
      <c r="G4" s="119">
        <v>35</v>
      </c>
      <c r="H4" s="118">
        <f>SUM(F4:G4)</f>
        <v>81</v>
      </c>
      <c r="I4" s="120">
        <f>G4/H4</f>
        <v>0.43209876543209874</v>
      </c>
    </row>
    <row r="5" spans="2:9" ht="15.75">
      <c r="B5" s="35" t="s">
        <v>38</v>
      </c>
      <c r="C5" s="34"/>
      <c r="D5" s="37">
        <v>0.66</v>
      </c>
      <c r="E5" s="37">
        <f>I5</f>
        <v>0.3333333333333333</v>
      </c>
      <c r="F5" s="119">
        <v>44</v>
      </c>
      <c r="G5" s="119">
        <v>22</v>
      </c>
      <c r="H5" s="118">
        <f>SUM(F5:G5)</f>
        <v>66</v>
      </c>
      <c r="I5" s="120">
        <f>G5/H5</f>
        <v>0.3333333333333333</v>
      </c>
    </row>
    <row r="6" spans="2:9" ht="15.75">
      <c r="B6" s="35" t="s">
        <v>39</v>
      </c>
      <c r="C6" s="34"/>
      <c r="D6" s="39">
        <v>0.8</v>
      </c>
      <c r="E6" s="39">
        <f>I6</f>
        <v>0.19827586206896552</v>
      </c>
      <c r="F6" s="119">
        <v>46.5</v>
      </c>
      <c r="G6" s="119">
        <v>11.5</v>
      </c>
      <c r="H6" s="118">
        <f>SUM(F6:G6)</f>
        <v>58</v>
      </c>
      <c r="I6" s="120">
        <f>G6/H6</f>
        <v>0.19827586206896552</v>
      </c>
    </row>
    <row r="7" spans="2:9" ht="15.75">
      <c r="B7" s="36"/>
      <c r="C7" s="36"/>
      <c r="D7" s="37">
        <f>SUM(D3:D6)</f>
        <v>2.46</v>
      </c>
      <c r="E7" s="37">
        <f>SUM(E3:E6)</f>
        <v>1.516339539781766</v>
      </c>
      <c r="F7" s="119"/>
      <c r="G7" s="119"/>
      <c r="H7" s="118"/>
      <c r="I7" s="74"/>
    </row>
    <row r="8" spans="2:9" ht="15.75">
      <c r="B8" s="36"/>
      <c r="C8" s="36" t="s">
        <v>40</v>
      </c>
      <c r="D8" s="40">
        <f>D7/(D7+E7)</f>
        <v>0.618659441777704</v>
      </c>
      <c r="E8" s="151" t="s">
        <v>34</v>
      </c>
      <c r="F8" s="119"/>
      <c r="G8" s="119"/>
      <c r="H8" s="118"/>
      <c r="I8" s="74"/>
    </row>
    <row r="9" spans="2:9" ht="15.75">
      <c r="B9" s="36"/>
      <c r="C9" s="38" t="s">
        <v>41</v>
      </c>
      <c r="D9" s="41">
        <f>E7/(D7+E7)</f>
        <v>0.38134055822229596</v>
      </c>
      <c r="E9" s="151" t="s">
        <v>35</v>
      </c>
      <c r="F9" s="119"/>
      <c r="G9" s="119"/>
      <c r="H9" s="118"/>
      <c r="I9" s="74"/>
    </row>
    <row r="10" spans="2:9" ht="15.75">
      <c r="B10" s="36"/>
      <c r="C10" s="36" t="s">
        <v>42</v>
      </c>
      <c r="D10" s="42">
        <f>SUM(D8:D9)</f>
        <v>1</v>
      </c>
      <c r="E10" s="36"/>
      <c r="F10" s="119"/>
      <c r="G10" s="119"/>
      <c r="H10" s="118"/>
      <c r="I10" s="74"/>
    </row>
  </sheetData>
  <sheetProtection/>
  <hyperlinks>
    <hyperlink ref="E2" r:id="rId1" display="Persistent_Revolvers.htm"/>
    <hyperlink ref="E8" r:id="rId2" display="Occasional_Revolvers.htm"/>
    <hyperlink ref="E9" r:id="rId3" display="Persistent_Revolvers.htm"/>
    <hyperlink ref="D2" r:id="rId4" display="Occasional_Revolvers.htm"/>
  </hyperlinks>
  <printOptions/>
  <pageMargins left="0.7" right="0.7" top="0.75" bottom="0.75" header="0.3" footer="0.3"/>
  <pageSetup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scribepj</dc:creator>
  <cp:keywords/>
  <dc:description/>
  <cp:lastModifiedBy>scribepj</cp:lastModifiedBy>
  <dcterms:created xsi:type="dcterms:W3CDTF">2016-12-03T00:37:12Z</dcterms:created>
  <dcterms:modified xsi:type="dcterms:W3CDTF">2017-08-08T05:41:31Z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