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2"/>
  </bookViews>
  <sheets>
    <sheet name="CreditCardDebtClock" sheetId="1" r:id="rId1"/>
    <sheet name="NewCalcs" sheetId="2" r:id="rId2"/>
    <sheet name="Finder8-Nov-22" sheetId="3" r:id="rId3"/>
    <sheet name="OldCalcs" sheetId="4" r:id="rId4"/>
    <sheet name="Persistent_Revolvers" sheetId="5" r:id="rId5"/>
    <sheet name="PersistentRevolverDebt_2015" sheetId="6" r:id="rId6"/>
    <sheet name="RateCity_Jan-22" sheetId="7" r:id="rId7"/>
  </sheets>
  <definedNames/>
  <calcPr fullCalcOnLoad="1"/>
</workbook>
</file>

<file path=xl/sharedStrings.xml><?xml version="1.0" encoding="utf-8"?>
<sst xmlns="http://schemas.openxmlformats.org/spreadsheetml/2006/main" count="263" uniqueCount="220">
  <si>
    <t>Ave debt</t>
  </si>
  <si>
    <t>Revolvers</t>
  </si>
  <si>
    <t>of all Credit Cards</t>
  </si>
  <si>
    <t>Ave. interest rate</t>
  </si>
  <si>
    <t>Credit Cards</t>
  </si>
  <si>
    <t>Agg. Credit Card debt</t>
  </si>
  <si>
    <r>
      <t>'</t>
    </r>
    <r>
      <rPr>
        <b/>
        <sz val="12"/>
        <color indexed="8"/>
        <rFont val="Calibri"/>
        <family val="2"/>
      </rPr>
      <t>Persistent Revolvers</t>
    </r>
    <r>
      <rPr>
        <sz val="12"/>
        <color indexed="8"/>
        <rFont val="Calibri"/>
        <family val="2"/>
      </rPr>
      <t>' pay interest annually</t>
    </r>
  </si>
  <si>
    <r>
      <t>'</t>
    </r>
    <r>
      <rPr>
        <b/>
        <sz val="12"/>
        <color indexed="8"/>
        <rFont val="Calibri"/>
        <family val="2"/>
      </rPr>
      <t>Persistent Revolvers</t>
    </r>
    <r>
      <rPr>
        <sz val="12"/>
        <color indexed="8"/>
        <rFont val="Calibri"/>
        <family val="2"/>
      </rPr>
      <t>' per Credit Card pay interest annually</t>
    </r>
  </si>
  <si>
    <r>
      <t>A '</t>
    </r>
    <r>
      <rPr>
        <b/>
        <sz val="12"/>
        <color indexed="8"/>
        <rFont val="Calibri"/>
        <family val="2"/>
      </rPr>
      <t>Persistent Revolver</t>
    </r>
    <r>
      <rPr>
        <sz val="12"/>
        <color indexed="8"/>
        <rFont val="Calibri"/>
        <family val="2"/>
      </rPr>
      <t>' with 10 Credit Cards pay interest annually</t>
    </r>
  </si>
  <si>
    <r>
      <t xml:space="preserve">Ave. interest all </t>
    </r>
    <r>
      <rPr>
        <b/>
        <sz val="12"/>
        <color indexed="8"/>
        <rFont val="Calibri"/>
        <family val="2"/>
      </rPr>
      <t>Revolvers</t>
    </r>
  </si>
  <si>
    <r>
      <t xml:space="preserve">of all </t>
    </r>
    <r>
      <rPr>
        <b/>
        <sz val="12"/>
        <color indexed="8"/>
        <rFont val="Calibri"/>
        <family val="2"/>
      </rPr>
      <t>Revolvers</t>
    </r>
  </si>
  <si>
    <r>
      <t xml:space="preserve">Total </t>
    </r>
    <r>
      <rPr>
        <b/>
        <sz val="12"/>
        <color indexed="8"/>
        <rFont val="Calibri"/>
        <family val="2"/>
      </rPr>
      <t>Revolvers</t>
    </r>
  </si>
  <si>
    <r>
      <t>'</t>
    </r>
    <r>
      <rPr>
        <b/>
        <sz val="12"/>
        <color indexed="8"/>
        <rFont val="Calibri"/>
        <family val="2"/>
      </rPr>
      <t>Persistent Revolvers</t>
    </r>
    <r>
      <rPr>
        <sz val="12"/>
        <color indexed="8"/>
        <rFont val="Calibri"/>
        <family val="2"/>
      </rPr>
      <t>'</t>
    </r>
  </si>
  <si>
    <r>
      <t>Total '</t>
    </r>
    <r>
      <rPr>
        <b/>
        <sz val="12"/>
        <color indexed="8"/>
        <rFont val="Calibri"/>
        <family val="2"/>
      </rPr>
      <t>Persistent Revolvers</t>
    </r>
    <r>
      <rPr>
        <sz val="12"/>
        <color indexed="8"/>
        <rFont val="Calibri"/>
        <family val="2"/>
      </rPr>
      <t>'</t>
    </r>
  </si>
  <si>
    <r>
      <t>'</t>
    </r>
    <r>
      <rPr>
        <b/>
        <sz val="12"/>
        <color indexed="8"/>
        <rFont val="Calibri"/>
        <family val="2"/>
      </rPr>
      <t>Persistent Revolvers</t>
    </r>
    <r>
      <rPr>
        <sz val="12"/>
        <color indexed="8"/>
        <rFont val="Calibri"/>
        <family val="2"/>
      </rPr>
      <t>' carry 80% of Agg. Credit Card debt</t>
    </r>
  </si>
  <si>
    <t>Australian Credit Card and Debit Card Statistics 2017</t>
  </si>
  <si>
    <r>
      <t xml:space="preserve">of all </t>
    </r>
    <r>
      <rPr>
        <b/>
        <sz val="12"/>
        <color indexed="8"/>
        <rFont val="Calibri"/>
        <family val="2"/>
      </rPr>
      <t>Credit Cards</t>
    </r>
  </si>
  <si>
    <t>ASIC MoneySmart 'Credit card debt clock</t>
  </si>
  <si>
    <t>Australian credit card debt accruing interest</t>
  </si>
  <si>
    <t>Ave. credit card debt accruing interest</t>
  </si>
  <si>
    <t>Ave. interest paid by annually by Revolvers</t>
  </si>
  <si>
    <t>Interest rate charged</t>
  </si>
  <si>
    <t>Transactors</t>
  </si>
  <si>
    <t>Nil</t>
  </si>
  <si>
    <t>Ave. credit card Revolver debt accruing interest</t>
  </si>
  <si>
    <t>of all CreditCardholders pay only interest</t>
  </si>
  <si>
    <t>of all Credit Cardholders are Revolvers</t>
  </si>
  <si>
    <t>Persistent Revolvers annual interest (39.39% of Revolver annual interest)</t>
  </si>
  <si>
    <t>of all Revolvers are Casual Revolvers</t>
  </si>
  <si>
    <t>Casual Revolvers annual interest (60.61% of Revolver annual interest)</t>
  </si>
  <si>
    <t xml:space="preserve"> </t>
  </si>
  <si>
    <t>Number of Credit Cards held by Credit Cardholders in Aust</t>
  </si>
  <si>
    <t xml:space="preserve"> at 31 Oct 2016 - Finder</t>
  </si>
  <si>
    <t xml:space="preserve">Number of Credit Cardholders in Aust (Roy Morgan) </t>
  </si>
  <si>
    <t>Occasional Revolvers</t>
  </si>
  <si>
    <t>Persistent Revolvers</t>
  </si>
  <si>
    <t>1st (lowest) Household income quartile   </t>
  </si>
  <si>
    <t>2nd (second lowest) Household income quartile</t>
  </si>
  <si>
    <t>3rd (second highest) Household income quartile  </t>
  </si>
  <si>
    <t>4th (highest) Household income quartile</t>
  </si>
  <si>
    <t>  251%</t>
  </si>
  <si>
    <t>  149%</t>
  </si>
  <si>
    <t>  400%</t>
  </si>
  <si>
    <t>Credit card debt accruing interest</t>
  </si>
  <si>
    <t>Percentage of Credit Cards owned by Transactors</t>
  </si>
  <si>
    <t>Percentage of Credit Cards owned by Revolvers</t>
  </si>
  <si>
    <t>Percentage of Revolver Credit Cards owned by Occasional Revolvers</t>
  </si>
  <si>
    <t>Percentage of Revolver Credit Cards owned by Persistent Revolvers</t>
  </si>
  <si>
    <t xml:space="preserve">The recent ANZ Financial Literacy Report indicates that 13% of respondents paid only the minimum repayments on credit card balances, and 23% of respondents stated they had been charged interest on credit card debt in the last 12 months, above n 1, 46. </t>
  </si>
  <si>
    <t xml:space="preserve">www.Finder.com.au </t>
  </si>
  <si>
    <t xml:space="preserve"> ASIC 'Credit card debt clock' 1-Mar-17</t>
  </si>
  <si>
    <t xml:space="preserve"> Credit Cards per Credit Cardholder -This average is meaningless, as Persistent Revolvers hold approx. 4 times the number of credit cards that are held by Transactors.  And Casual Revolvers hold approx. 1.5 times the number of credit cards that Transactors hold.</t>
  </si>
  <si>
    <t xml:space="preserve"> ASIC 'Credit Card Debt Clock' on 1-Mar-17</t>
  </si>
  <si>
    <t>Number of Credit Cards held by Revolvers in Aust</t>
  </si>
  <si>
    <r>
      <t>'</t>
    </r>
    <r>
      <rPr>
        <b/>
        <sz val="12"/>
        <color indexed="8"/>
        <rFont val="Calibri"/>
        <family val="2"/>
      </rPr>
      <t>Casual Revolvers</t>
    </r>
    <r>
      <rPr>
        <sz val="12"/>
        <color indexed="8"/>
        <rFont val="Calibri"/>
        <family val="2"/>
      </rPr>
      <t>' carry 20% of Agg. Credit Card debt</t>
    </r>
  </si>
  <si>
    <t>Chapter 5 notes that Revolvers account for 33% [30-40 per cent (3rd extract) + 30 per cent (4th extract) / 2] of Credit Cardholders</t>
  </si>
  <si>
    <t>Interest charged p.a.</t>
  </si>
  <si>
    <t>Interest charged p.a. to Persistent Revolvers</t>
  </si>
  <si>
    <t>Interest charged p.a. to Casual Revolvers</t>
  </si>
  <si>
    <t>Interest charged p.a. to Revolvers</t>
  </si>
  <si>
    <t>of all Revolvers are Persistent Revolvers based on ANZ (above) estimate that 13% of Credit cardholders only pay the minimum repayment</t>
  </si>
  <si>
    <t>Credit Card annual interest</t>
  </si>
  <si>
    <t>Agg. Persistent Revolvers interest + penalty fees</t>
  </si>
  <si>
    <t>Each Credit Card owned by a Persistent Revolvers interest + penalty fees</t>
  </si>
  <si>
    <t>ASIC 'Credit card debt clock' 13-Mar-17</t>
  </si>
  <si>
    <t>The average card holder is paying around $700 in interest per year if their interest rate is between 15 to 20%.</t>
  </si>
  <si>
    <t>Late Payment Fees + Overlimit Fees</t>
  </si>
  <si>
    <t>Credit Card annual interest and Late Payment Fees + Overlimit Fees</t>
  </si>
  <si>
    <t xml:space="preserve">Persistent Revolvers percentage share of Revolvers interest and Late Payment + Overlimit fees </t>
  </si>
  <si>
    <t xml:space="preserve">Persistent Revolvers $ share of Revolvers interest and Late Payment + Overlimit fees </t>
  </si>
  <si>
    <t>Number of Credit Cards owned by Transactors</t>
  </si>
  <si>
    <t>Number of Credit Cards owned by Occasional Revolvers</t>
  </si>
  <si>
    <t>Number of Credit Cards owned by Persistent Revolvers</t>
  </si>
  <si>
    <t>Agg. Credit Card annual interest @ 17.22% pa</t>
  </si>
  <si>
    <r>
      <t>'</t>
    </r>
    <r>
      <rPr>
        <b/>
        <sz val="12"/>
        <color indexed="8"/>
        <rFont val="Calibri"/>
        <family val="2"/>
      </rPr>
      <t>Casual Revolvers</t>
    </r>
    <r>
      <rPr>
        <sz val="12"/>
        <color indexed="8"/>
        <rFont val="Calibri"/>
        <family val="2"/>
      </rPr>
      <t>' pay interest annually</t>
    </r>
  </si>
  <si>
    <t>Credit Cards held by Persistent Revolvers</t>
  </si>
  <si>
    <t>16,699,272 </t>
  </si>
  <si>
    <t xml:space="preserve">Credit Card debt accruing interest </t>
  </si>
  <si>
    <t>Australian Credit Card and Debit Card Statistics 2017 - Finder</t>
  </si>
  <si>
    <t>as at Jan 2017 - Finder</t>
  </si>
  <si>
    <t>As at January 2017 - Finder</t>
  </si>
  <si>
    <t xml:space="preserve">National Australian spend on credit card purchases each month </t>
  </si>
  <si>
    <t>Finder</t>
  </si>
  <si>
    <t>Australian adults that own at least one Credit Card</t>
  </si>
  <si>
    <t>Credit Card Total Outstandings</t>
  </si>
  <si>
    <t xml:space="preserve">Revolvers are "interest paying Credit Cardholders" and account for </t>
  </si>
  <si>
    <t>Transactors do not pay interest on their Credit Cards and account for</t>
  </si>
  <si>
    <t xml:space="preserve">Percentage of Revolvers that are Persistent Revolvers </t>
  </si>
  <si>
    <t xml:space="preserve">Percentage of Revolvers that are Occasional Revolvers </t>
  </si>
  <si>
    <t>Percentage of Revolver Debt carried by Persistent Revolvers</t>
  </si>
  <si>
    <t>Percentage of Revolver Debt carried by Occasional Revolvers</t>
  </si>
  <si>
    <t>Annual interest incurred on Credit Card debt accruing interest</t>
  </si>
  <si>
    <t>($6.279 billion in interest each year)</t>
  </si>
  <si>
    <t>Ave. number of Credit Cards held by Credit Cardholders</t>
  </si>
  <si>
    <t>ASIC 'Credit Card Debt Clock' 1-Mar-17</t>
  </si>
  <si>
    <t>ASIC 'Credit card debt clock' 27-Apr-17</t>
  </si>
  <si>
    <t>based on Cell 21 x C9 above</t>
  </si>
  <si>
    <t>Assume</t>
  </si>
  <si>
    <t>Credit Cardholders that are Occasional Revolvers</t>
  </si>
  <si>
    <t>Credit Cardholders that are Persistent Revolvers</t>
  </si>
  <si>
    <t>Percentage of Credit Cards owned by Occasional Revolvers</t>
  </si>
  <si>
    <t>Percentage of Credit Cards owned by Persistent Revolvers</t>
  </si>
  <si>
    <t>Credit Card debt held by Occasional Revolvers</t>
  </si>
  <si>
    <t>Credit Card debt held by Persistent Revolvers</t>
  </si>
  <si>
    <t xml:space="preserve"># of Credit Cards held by Persistent Revolvers </t>
  </si>
  <si>
    <t>Debt accruing interest per Credit Card</t>
  </si>
  <si>
    <t>Annual interest  incurred by Persistent Revolvers per Credit Card owned</t>
  </si>
  <si>
    <t>Annual interest  incurred by Occasional Revolvers per Credit Card owned</t>
  </si>
  <si>
    <t>Annual interest  incurred by all Occasional Revolvers</t>
  </si>
  <si>
    <t>Annual interest  incurred by all Persistent Revolvers</t>
  </si>
  <si>
    <t>Annual interest  incurred by all Revolvers</t>
  </si>
  <si>
    <t>Agg. # Credit Cards owned by Transactors</t>
  </si>
  <si>
    <t>Agg. # Credit Cards owned by Occasional Revolvers</t>
  </si>
  <si>
    <t>Agg. # Credit Cards owned by Persistent Revolvers</t>
  </si>
  <si>
    <t>Annual int.  incurred by all Occasional Revolvers</t>
  </si>
  <si>
    <t>Annual int.  incurred by all Persistent Revolvers</t>
  </si>
  <si>
    <t>Total interest paid p.a. per Casual Revolver</t>
  </si>
  <si>
    <t>Total interest paid p.a. per Persistent Revolver</t>
  </si>
  <si>
    <t>Interest/Revenue</t>
  </si>
  <si>
    <t>Penalty Fees</t>
  </si>
  <si>
    <t>Total Interest &amp; Late Payment Fees pa per Persistent Revolver&gt;&gt;&gt;&gt;&gt;</t>
  </si>
  <si>
    <t>Credit Cards owned</t>
  </si>
  <si>
    <t>Total interest paid pa per Credit Cardholder</t>
  </si>
  <si>
    <t>ORs</t>
  </si>
  <si>
    <t>PRs</t>
  </si>
  <si>
    <t>Agg.</t>
  </si>
  <si>
    <t>% of PRs</t>
  </si>
  <si>
    <r>
      <t>Total '</t>
    </r>
    <r>
      <rPr>
        <b/>
        <sz val="12"/>
        <color indexed="8"/>
        <rFont val="Calibri"/>
        <family val="2"/>
      </rPr>
      <t>Persistent Revolvers</t>
    </r>
    <r>
      <rPr>
        <sz val="12"/>
        <color indexed="8"/>
        <rFont val="Calibri"/>
        <family val="2"/>
      </rPr>
      <t>' hold/own/use</t>
    </r>
  </si>
  <si>
    <t xml:space="preserve"># of credit cards on issue </t>
  </si>
  <si>
    <t>as at 1 March 2017</t>
  </si>
  <si>
    <t xml:space="preserve">&gt;&gt; of the &gt;&gt;&gt;&gt; </t>
  </si>
  <si>
    <t>Credit Cards &gt;&gt;&gt;</t>
  </si>
  <si>
    <t>Ave Credit Card interest rate</t>
  </si>
  <si>
    <t>Pie Chart</t>
  </si>
  <si>
    <t>Test formula # below</t>
  </si>
  <si>
    <t>My hypothesis based on RBA description</t>
  </si>
  <si>
    <t>20% of Interest - see cell B16</t>
  </si>
  <si>
    <t>80% of Interest - see cell B15</t>
  </si>
  <si>
    <t>of all Credit Cardholders</t>
  </si>
  <si>
    <t>of all Revolver interest paid</t>
  </si>
  <si>
    <t>of Credit Cardholders</t>
  </si>
  <si>
    <t xml:space="preserve">of Credit Cardholders </t>
  </si>
  <si>
    <t>Total Interest &amp; Late Payment Fees pa per Occasional Revolver &gt;&gt;&gt;&gt;&gt;</t>
  </si>
  <si>
    <t>Credit Cardholders</t>
  </si>
  <si>
    <t>"However, the average balance across all 16 million accounts is around $3 200. On the assumption that around 30 to 40 per cent of all accounts accrue interest, the average balance outstanding on those accounts would be around $5 000 to $7 000"</t>
  </si>
  <si>
    <t>For credit cardholders that have paid interest, let us assume an average outstanding balance of $6,000 in order to calc the -</t>
  </si>
  <si>
    <t xml:space="preserve">Let us also assume that </t>
  </si>
  <si>
    <t xml:space="preserve">*  total interest paid by Persistent Revolvers, </t>
  </si>
  <si>
    <t>*  average interest paid by each Persistent Revolver.</t>
  </si>
  <si>
    <t>*  Revolvers (Occasional Revolvers &amp; Persistent Revolvers) account for 33% of all Credit Cardholders</t>
  </si>
  <si>
    <t>*  Occasional Revolvers</t>
  </si>
  <si>
    <t>*  Persistent Revolvers account for 12.58% of all Credit Cardholders</t>
  </si>
  <si>
    <t xml:space="preserve">  Total credit cards</t>
  </si>
  <si>
    <t xml:space="preserve">  Revolver credit cards</t>
  </si>
  <si>
    <t xml:space="preserve">  Occasional Revolver credit cards</t>
  </si>
  <si>
    <t xml:space="preserve">  Persistent Revolver credit cards</t>
  </si>
  <si>
    <t>*  Persistent Revolvers pay 80% of all Credit Cardholders interest</t>
  </si>
  <si>
    <t xml:space="preserve">  Total annual interest paid</t>
  </si>
  <si>
    <t xml:space="preserve">  Total Persistent Revolvers credit cards interest paid</t>
  </si>
  <si>
    <r>
      <t>Number of credit cards in circulation: </t>
    </r>
    <r>
      <rPr>
        <b/>
        <sz val="11"/>
        <color indexed="8"/>
        <rFont val="Calibri"/>
        <family val="2"/>
      </rPr>
      <t>13,161,440</t>
    </r>
  </si>
  <si>
    <r>
      <t> Average balance per credit card: </t>
    </r>
    <r>
      <rPr>
        <b/>
        <sz val="11"/>
        <color indexed="8"/>
        <rFont val="Calibri"/>
        <family val="2"/>
      </rPr>
      <t>$2,938</t>
    </r>
  </si>
  <si>
    <r>
      <t> Average balance costing interest per credit card: </t>
    </r>
    <r>
      <rPr>
        <b/>
        <sz val="11"/>
        <color indexed="8"/>
        <rFont val="Calibri"/>
        <family val="2"/>
      </rPr>
      <t>$1,380</t>
    </r>
  </si>
  <si>
    <t>Australian credit card and debit card statistics</t>
  </si>
  <si>
    <t xml:space="preserve"> finder</t>
  </si>
  <si>
    <t>Australians with a Credit Card</t>
  </si>
  <si>
    <t>Average debit balance on a credit card accruing interest in 2011 was</t>
  </si>
  <si>
    <t>Average debit balance on a credit card accruing interest in 2022 was</t>
  </si>
  <si>
    <t>(Finder PDF)</t>
  </si>
  <si>
    <t>Australian population</t>
  </si>
  <si>
    <t>finder</t>
  </si>
  <si>
    <t>12.58% of all Credit Cardholders, known as Persistent Revolvers, have paid in last year</t>
  </si>
  <si>
    <t>As of June 2022, there were 13,161,440 credit cards in Australia, netting a national debt accruing interest of $18.2 billion.</t>
  </si>
  <si>
    <t>Credit card statistics: personal credit cards in January 2022</t>
  </si>
  <si>
    <t>Amount</t>
  </si>
  <si>
    <t>Monthly change</t>
  </si>
  <si>
    <t>Year-on-year change</t>
  </si>
  <si>
    <t>Number of accounts</t>
  </si>
  <si>
    <t>12.4 million</t>
  </si>
  <si>
    <t>Number of transactions</t>
  </si>
  <si>
    <t>241.3 million</t>
  </si>
  <si>
    <t>-42.5 million</t>
  </si>
  <si>
    <t>10.0 million</t>
  </si>
  <si>
    <t>Value of transactions</t>
  </si>
  <si>
    <t>$21.07 billion</t>
  </si>
  <si>
    <t>-$4.28 billion </t>
  </si>
  <si>
    <t>$1.79 billion</t>
  </si>
  <si>
    <t>Balances accruing interest</t>
  </si>
  <si>
    <t>$17.39 billion</t>
  </si>
  <si>
    <t>$148.7 million</t>
  </si>
  <si>
    <t>-$2.37 billion</t>
  </si>
  <si>
    <t xml:space="preserve">https://www.ratecity.com.au/credit-cards/news/worrying-trend-australia-s-credit-card-debt-rises-3rd-month-row </t>
  </si>
  <si>
    <t>"Source: RBA, released 7 Mar 2022, original data, excludes commercial cards. Monthly change is December 2021 to January 2022, year-on-year change is Jan 2021 to Jan 2022."</t>
  </si>
  <si>
    <t>"RateCity.com.au research director, Sally Tindall, said: “Watching credit card debt tick up is a real concern and a sign some Australians are doing it tough.”"</t>
  </si>
  <si>
    <t>Number of credit cards in circulation</t>
  </si>
  <si>
    <t>Average balance per credit card</t>
  </si>
  <si>
    <t>Average number of purchases per credit card per month</t>
  </si>
  <si>
    <t>Number of debit cards in circulation</t>
  </si>
  <si>
    <t>Average number of purchases per debit card per month</t>
  </si>
  <si>
    <t>Average debit card purchase</t>
  </si>
  <si>
    <t xml:space="preserve">https://www.finder.com.au/credit-cards/credit-card-statistics#:~:text=While%2013.7%20million%20Australians%20currently,accessing%20this%20form%20of%20credit. </t>
  </si>
  <si>
    <t>$385.82 billion</t>
  </si>
  <si>
    <t/>
  </si>
  <si>
    <t>Total Purchases in 2021</t>
  </si>
  <si>
    <t>Total Purchases Spend in 2021</t>
  </si>
  <si>
    <t>Value of credit and charge card balances accruing interest</t>
  </si>
  <si>
    <t>Percentage of Australians with at least one Credit Card</t>
  </si>
  <si>
    <t>Expenditure on Credit Cards in Aust. In 2019</t>
  </si>
  <si>
    <t>Average Credit Card purchases in 2019</t>
  </si>
  <si>
    <t>Number of Credit Card transactions in 2019</t>
  </si>
  <si>
    <t>30.6 million</t>
  </si>
  <si>
    <t>25+ Captivating Credit Card Statistics in Australia</t>
  </si>
  <si>
    <t xml:space="preserve">https://mozo.com.au/media-room/crushing-credit-card-debt-feb2022 </t>
  </si>
  <si>
    <t>Aust Credit Card debt accruing interest in Dec 2021</t>
  </si>
  <si>
    <t>$4.137 billion annual interest income</t>
  </si>
  <si>
    <t>end Feb 2022</t>
  </si>
  <si>
    <t>Number of Credit Card accounts</t>
  </si>
  <si>
    <t>Credit Card balances accruing interest - end Feb</t>
  </si>
  <si>
    <t>Australia’s total credit card interest bill for January 2022 based on RBA average credit card rate of 17.38%.</t>
  </si>
  <si>
    <t>Average balance incurring interest per credit card</t>
  </si>
  <si>
    <t>RBA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</si>
</sst>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  <numFmt numFmtId="167" formatCode="&quot;$&quot;#,##0.00"/>
    <numFmt numFmtId="168" formatCode="&quot;Occasional Revolvers hold &quot;\ \2\ &quot;Credit Cards each&quot;"/>
    <numFmt numFmtId="169" formatCode="0.0%"/>
    <numFmt numFmtId="170" formatCode="_(* #,##0.0_);_(* \(#,##0.0\);_(* &quot;-&quot;?_);_(@_)"/>
    <numFmt numFmtId="171" formatCode="0.000000%"/>
    <numFmt numFmtId="172" formatCode="0.00000%"/>
    <numFmt numFmtId="173" formatCode="0.0000%"/>
    <numFmt numFmtId="174" formatCode="0.000%"/>
    <numFmt numFmtId="175" formatCode="&quot;$&quot;#,##0.0_);[Red]\(&quot;$&quot;#,##0.0\)"/>
    <numFmt numFmtId="176" formatCode="&quot;Persistent Revolvers&quot;\ \6\ &quot;Credit Cards each&quot;"/>
    <numFmt numFmtId="177" formatCode="&quot;Transactors hold&quot;\ \1.\6\ &quot;Credit Cards each&quot;"/>
    <numFmt numFmtId="178" formatCode="&quot;Fees&quot;\ \9&quot;%&quot;"/>
    <numFmt numFmtId="179" formatCode="_(* #,##0.0_);_(* \(#,##0.0\);_(* &quot;-&quot;??_);_(@_)"/>
    <numFmt numFmtId="180" formatCode="&quot;Late Payment Fees&quot;\ \9&quot;%&quot;"/>
    <numFmt numFmtId="181" formatCode="&quot;gh&quot;\ 0\ &quot;jk&quot;"/>
    <numFmt numFmtId="182" formatCode="&quot;Transactors hold&quot;\ 0.00\ &quot;Credit Cards&quot;"/>
    <numFmt numFmtId="183" formatCode="0.0000000000000000%"/>
    <numFmt numFmtId="184" formatCode="&quot;Late Payment Fees $&quot;\9"/>
    <numFmt numFmtId="185" formatCode="&quot;Late Payment Fees $&quot;0.00"/>
    <numFmt numFmtId="186" formatCode="&quot;Late Payment Fees pa per CR $&quot;0.00"/>
    <numFmt numFmtId="187" formatCode="&quot;Late Payment Fees pa per Casual Revolver $&quot;0.00"/>
    <numFmt numFmtId="188" formatCode="&quot;Late Payment Fees pa per Casual Rev'er $&quot;0.00"/>
    <numFmt numFmtId="189" formatCode="&quot;Late Payment Fees pa per Permanent Rev'er $&quot;0.00"/>
    <numFmt numFmtId="190" formatCode="&quot;Late Payment Fees pa per Persistent Rev'er $&quot;0.00"/>
    <numFmt numFmtId="191" formatCode="&quot;Transactors hold on ave.&quot;\ 0.00\ &quot;Credit Cards&quot;"/>
    <numFmt numFmtId="192" formatCode="&quot;Occasional Revolvers hold on ave. &quot;\ \2\ &quot;Credit Cards each&quot;"/>
    <numFmt numFmtId="193" formatCode="&quot;Persistent Revolvers&quot;\ \5.\5\ &quot;Credit Cards each&quot;"/>
    <numFmt numFmtId="194" formatCode="&quot;Persistent revolvers hold on ave. &quot;0.00\ &quot;Credit Cards each&quot;"/>
    <numFmt numFmtId="195" formatCode="&quot;Persistent revolvers hold on ave. &quot;\5.\50\ &quot;Credit Cards each&quot;"/>
    <numFmt numFmtId="196" formatCode="&quot;Persistent Revolvers hold on ave,&quot;\ 0.00\ &quot;Credit Cards each&quot;"/>
    <numFmt numFmtId="197" formatCode="&quot;Persistent Revolvers hold on ave.,&quot;\ 0.00\ &quot;Credit Cards each&quot;"/>
    <numFmt numFmtId="198" formatCode="&quot;Persistent Revolvers hold on ave.&quot;\ 0.00\ &quot;Credit Cards each&quot;"/>
    <numFmt numFmtId="199" formatCode="_(&quot;$&quot;* #,##0.0_);_(&quot;$&quot;* \(#,##0.0\);_(&quot;$&quot;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09]dddd\,\ mmmm\ d\,\ yyyy"/>
    <numFmt numFmtId="205" formatCode="[$-409]d/mmm/yy;@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u val="single"/>
      <sz val="12"/>
      <color indexed="30"/>
      <name val="Arial"/>
      <family val="2"/>
    </font>
    <font>
      <b/>
      <u val="single"/>
      <sz val="14"/>
      <color indexed="30"/>
      <name val="Calibri"/>
      <family val="2"/>
    </font>
    <font>
      <u val="singleAccounting"/>
      <sz val="11"/>
      <color indexed="8"/>
      <name val="Calibri"/>
      <family val="2"/>
    </font>
    <font>
      <sz val="12"/>
      <color indexed="63"/>
      <name val="JoannaMT"/>
      <family val="0"/>
    </font>
    <font>
      <b/>
      <u val="single"/>
      <sz val="12"/>
      <color indexed="30"/>
      <name val="Calibri"/>
      <family val="2"/>
    </font>
    <font>
      <u val="single"/>
      <sz val="12"/>
      <color indexed="8"/>
      <name val="Calibri"/>
      <family val="2"/>
    </font>
    <font>
      <u val="singleAccounting"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63"/>
      <name val="Calibri"/>
      <family val="2"/>
    </font>
    <font>
      <u val="single"/>
      <sz val="11"/>
      <color indexed="30"/>
      <name val="Arial Narrow"/>
      <family val="2"/>
    </font>
    <font>
      <sz val="11"/>
      <color indexed="8"/>
      <name val="Arial Narrow"/>
      <family val="2"/>
    </font>
    <font>
      <b/>
      <u val="single"/>
      <sz val="11"/>
      <color indexed="30"/>
      <name val="Arial Narrow"/>
      <family val="2"/>
    </font>
    <font>
      <u val="singleAccounting"/>
      <sz val="11"/>
      <color indexed="8"/>
      <name val="Arial Narrow"/>
      <family val="2"/>
    </font>
    <font>
      <u val="single"/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u val="single"/>
      <sz val="12"/>
      <color indexed="30"/>
      <name val="Arial Narrow"/>
      <family val="2"/>
    </font>
    <font>
      <b/>
      <u val="single"/>
      <sz val="11"/>
      <color indexed="8"/>
      <name val="Arial Narrow"/>
      <family val="2"/>
    </font>
    <font>
      <i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30"/>
      <name val="Calibri"/>
      <family val="2"/>
    </font>
    <font>
      <b/>
      <sz val="12"/>
      <color indexed="8"/>
      <name val="Segoe UI"/>
      <family val="2"/>
    </font>
    <font>
      <sz val="12"/>
      <color indexed="8"/>
      <name val="Segoe UI"/>
      <family val="2"/>
    </font>
    <font>
      <b/>
      <sz val="13"/>
      <color indexed="8"/>
      <name val="Segoe UI"/>
      <family val="2"/>
    </font>
    <font>
      <sz val="12"/>
      <color indexed="63"/>
      <name val="Arial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u val="single"/>
      <sz val="12"/>
      <color theme="10"/>
      <name val="Arial"/>
      <family val="2"/>
    </font>
    <font>
      <b/>
      <u val="single"/>
      <sz val="14"/>
      <color theme="10"/>
      <name val="Calibri"/>
      <family val="2"/>
    </font>
    <font>
      <u val="singleAccounting"/>
      <sz val="11"/>
      <color theme="1"/>
      <name val="Calibri"/>
      <family val="2"/>
    </font>
    <font>
      <sz val="12"/>
      <color rgb="FF292526"/>
      <name val="JoannaMT"/>
      <family val="0"/>
    </font>
    <font>
      <b/>
      <u val="single"/>
      <sz val="12"/>
      <color theme="1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u val="single"/>
      <sz val="12"/>
      <color theme="1"/>
      <name val="Calibri"/>
      <family val="2"/>
    </font>
    <font>
      <u val="singleAccounting"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0"/>
      <color theme="1"/>
      <name val="Calibri"/>
      <family val="2"/>
    </font>
    <font>
      <sz val="11"/>
      <color rgb="FF222222"/>
      <name val="Calibri"/>
      <family val="2"/>
    </font>
    <font>
      <u val="single"/>
      <sz val="11"/>
      <color theme="10"/>
      <name val="Arial Narrow"/>
      <family val="2"/>
    </font>
    <font>
      <sz val="11"/>
      <color theme="1"/>
      <name val="Arial Narrow"/>
      <family val="2"/>
    </font>
    <font>
      <b/>
      <u val="single"/>
      <sz val="11"/>
      <color theme="10"/>
      <name val="Arial Narrow"/>
      <family val="2"/>
    </font>
    <font>
      <u val="singleAccounting"/>
      <sz val="11"/>
      <color theme="1"/>
      <name val="Arial Narrow"/>
      <family val="2"/>
    </font>
    <font>
      <u val="single"/>
      <sz val="11"/>
      <color theme="1"/>
      <name val="Arial Narrow"/>
      <family val="2"/>
    </font>
    <font>
      <sz val="11"/>
      <color rgb="FF010101"/>
      <name val="Arial Narrow"/>
      <family val="2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b/>
      <u val="single"/>
      <sz val="12"/>
      <color theme="10"/>
      <name val="Arial Narrow"/>
      <family val="2"/>
    </font>
    <font>
      <b/>
      <u val="single"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4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u val="single"/>
      <sz val="11"/>
      <color theme="10"/>
      <name val="Calibri"/>
      <family val="2"/>
    </font>
    <font>
      <b/>
      <sz val="12"/>
      <color rgb="FF000000"/>
      <name val="Segoe UI"/>
      <family val="2"/>
    </font>
    <font>
      <sz val="12"/>
      <color rgb="FF000000"/>
      <name val="Segoe UI"/>
      <family val="2"/>
    </font>
    <font>
      <b/>
      <sz val="13"/>
      <color rgb="FF000000"/>
      <name val="Segoe UI"/>
      <family val="2"/>
    </font>
    <font>
      <sz val="12"/>
      <color rgb="FF242A2F"/>
      <name val="Arial"/>
      <family val="2"/>
    </font>
    <font>
      <sz val="12"/>
      <color rgb="FF242A2F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333333"/>
      <name val="Arial"/>
      <family val="2"/>
    </font>
    <font>
      <b/>
      <sz val="12"/>
      <color rgb="FF242A2F"/>
      <name val="Arial"/>
      <family val="2"/>
    </font>
    <font>
      <sz val="12"/>
      <color rgb="FF1B1C1E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medium">
        <color rgb="FFEAEAE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EAEAE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12">
    <xf numFmtId="0" fontId="0" fillId="0" borderId="0" xfId="0" applyFont="1" applyAlignment="1">
      <alignment/>
    </xf>
    <xf numFmtId="0" fontId="73" fillId="0" borderId="0" xfId="0" applyFont="1" applyAlignment="1">
      <alignment/>
    </xf>
    <xf numFmtId="165" fontId="73" fillId="0" borderId="0" xfId="44" applyNumberFormat="1" applyFont="1" applyAlignment="1">
      <alignment/>
    </xf>
    <xf numFmtId="44" fontId="73" fillId="0" borderId="0" xfId="44" applyFont="1" applyAlignment="1">
      <alignment/>
    </xf>
    <xf numFmtId="9" fontId="73" fillId="0" borderId="0" xfId="0" applyNumberFormat="1" applyFont="1" applyAlignment="1">
      <alignment/>
    </xf>
    <xf numFmtId="10" fontId="73" fillId="0" borderId="0" xfId="0" applyNumberFormat="1" applyFont="1" applyAlignment="1">
      <alignment/>
    </xf>
    <xf numFmtId="0" fontId="73" fillId="0" borderId="0" xfId="0" applyFont="1" applyAlignment="1" quotePrefix="1">
      <alignment/>
    </xf>
    <xf numFmtId="0" fontId="74" fillId="0" borderId="0" xfId="53" applyFont="1" applyAlignment="1">
      <alignment vertical="center" wrapText="1"/>
    </xf>
    <xf numFmtId="43" fontId="73" fillId="0" borderId="0" xfId="42" applyFont="1" applyAlignment="1">
      <alignment/>
    </xf>
    <xf numFmtId="0" fontId="75" fillId="0" borderId="0" xfId="53" applyFont="1" applyAlignment="1">
      <alignment/>
    </xf>
    <xf numFmtId="10" fontId="73" fillId="0" borderId="0" xfId="59" applyNumberFormat="1" applyFont="1" applyAlignment="1">
      <alignment/>
    </xf>
    <xf numFmtId="9" fontId="0" fillId="0" borderId="0" xfId="0" applyNumberFormat="1" applyAlignment="1">
      <alignment/>
    </xf>
    <xf numFmtId="9" fontId="71" fillId="0" borderId="0" xfId="0" applyNumberFormat="1" applyFont="1" applyAlignment="1">
      <alignment/>
    </xf>
    <xf numFmtId="44" fontId="0" fillId="0" borderId="0" xfId="0" applyNumberFormat="1" applyAlignment="1">
      <alignment/>
    </xf>
    <xf numFmtId="0" fontId="73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44" fontId="76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7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8" fillId="0" borderId="0" xfId="53" applyFont="1" applyAlignment="1">
      <alignment vertical="center"/>
    </xf>
    <xf numFmtId="0" fontId="73" fillId="0" borderId="0" xfId="0" applyFont="1" applyAlignment="1">
      <alignment vertical="center"/>
    </xf>
    <xf numFmtId="3" fontId="73" fillId="0" borderId="0" xfId="0" applyNumberFormat="1" applyFont="1" applyAlignment="1">
      <alignment vertical="center"/>
    </xf>
    <xf numFmtId="9" fontId="73" fillId="0" borderId="0" xfId="0" applyNumberFormat="1" applyFont="1" applyAlignment="1">
      <alignment vertical="center"/>
    </xf>
    <xf numFmtId="10" fontId="73" fillId="0" borderId="0" xfId="0" applyNumberFormat="1" applyFont="1" applyAlignment="1">
      <alignment vertical="center"/>
    </xf>
    <xf numFmtId="164" fontId="73" fillId="0" borderId="0" xfId="0" applyNumberFormat="1" applyFont="1" applyAlignment="1">
      <alignment vertical="center"/>
    </xf>
    <xf numFmtId="44" fontId="73" fillId="0" borderId="0" xfId="0" applyNumberFormat="1" applyFont="1" applyAlignment="1">
      <alignment vertical="center"/>
    </xf>
    <xf numFmtId="44" fontId="73" fillId="0" borderId="0" xfId="44" applyFont="1" applyAlignment="1">
      <alignment vertical="center"/>
    </xf>
    <xf numFmtId="0" fontId="79" fillId="0" borderId="0" xfId="0" applyFont="1" applyAlignment="1">
      <alignment vertical="center"/>
    </xf>
    <xf numFmtId="10" fontId="73" fillId="0" borderId="0" xfId="59" applyNumberFormat="1" applyFont="1" applyAlignment="1">
      <alignment vertical="center"/>
    </xf>
    <xf numFmtId="0" fontId="79" fillId="0" borderId="0" xfId="0" applyFont="1" applyAlignment="1">
      <alignment horizontal="left"/>
    </xf>
    <xf numFmtId="43" fontId="73" fillId="0" borderId="0" xfId="0" applyNumberFormat="1" applyFont="1" applyAlignment="1">
      <alignment horizontal="right" vertical="center"/>
    </xf>
    <xf numFmtId="0" fontId="65" fillId="32" borderId="0" xfId="53" applyFont="1" applyFill="1" applyAlignment="1">
      <alignment/>
    </xf>
    <xf numFmtId="0" fontId="80" fillId="32" borderId="0" xfId="0" applyFont="1" applyFill="1" applyAlignment="1">
      <alignment vertical="center"/>
    </xf>
    <xf numFmtId="0" fontId="80" fillId="32" borderId="0" xfId="0" applyFont="1" applyFill="1" applyAlignment="1">
      <alignment/>
    </xf>
    <xf numFmtId="9" fontId="80" fillId="32" borderId="0" xfId="0" applyNumberFormat="1" applyFont="1" applyFill="1" applyAlignment="1">
      <alignment horizontal="center"/>
    </xf>
    <xf numFmtId="0" fontId="80" fillId="32" borderId="10" xfId="0" applyFont="1" applyFill="1" applyBorder="1" applyAlignment="1">
      <alignment/>
    </xf>
    <xf numFmtId="9" fontId="80" fillId="32" borderId="10" xfId="0" applyNumberFormat="1" applyFont="1" applyFill="1" applyBorder="1" applyAlignment="1">
      <alignment horizontal="center"/>
    </xf>
    <xf numFmtId="10" fontId="81" fillId="32" borderId="0" xfId="0" applyNumberFormat="1" applyFont="1" applyFill="1" applyAlignment="1">
      <alignment horizontal="center" vertical="center"/>
    </xf>
    <xf numFmtId="10" fontId="81" fillId="32" borderId="10" xfId="59" applyNumberFormat="1" applyFont="1" applyFill="1" applyBorder="1" applyAlignment="1">
      <alignment horizontal="center" vertical="center"/>
    </xf>
    <xf numFmtId="10" fontId="80" fillId="32" borderId="0" xfId="0" applyNumberFormat="1" applyFont="1" applyFill="1" applyAlignment="1">
      <alignment horizontal="center"/>
    </xf>
    <xf numFmtId="10" fontId="82" fillId="0" borderId="0" xfId="0" applyNumberFormat="1" applyFont="1" applyAlignment="1">
      <alignment/>
    </xf>
    <xf numFmtId="9" fontId="79" fillId="0" borderId="0" xfId="0" applyNumberFormat="1" applyFont="1" applyAlignment="1">
      <alignment/>
    </xf>
    <xf numFmtId="0" fontId="73" fillId="0" borderId="0" xfId="0" applyFont="1" applyAlignment="1">
      <alignment horizontal="right"/>
    </xf>
    <xf numFmtId="44" fontId="73" fillId="0" borderId="0" xfId="0" applyNumberFormat="1" applyFont="1" applyAlignment="1">
      <alignment/>
    </xf>
    <xf numFmtId="0" fontId="73" fillId="0" borderId="0" xfId="0" applyFont="1" applyAlignment="1">
      <alignment horizontal="left" wrapText="1"/>
    </xf>
    <xf numFmtId="44" fontId="83" fillId="0" borderId="0" xfId="0" applyNumberFormat="1" applyFont="1" applyAlignment="1">
      <alignment/>
    </xf>
    <xf numFmtId="0" fontId="84" fillId="0" borderId="0" xfId="0" applyFont="1" applyAlignment="1">
      <alignment horizontal="center" vertical="center"/>
    </xf>
    <xf numFmtId="44" fontId="79" fillId="0" borderId="0" xfId="44" applyFont="1" applyAlignment="1">
      <alignment/>
    </xf>
    <xf numFmtId="0" fontId="79" fillId="0" borderId="0" xfId="0" applyFont="1" applyAlignment="1">
      <alignment/>
    </xf>
    <xf numFmtId="10" fontId="79" fillId="0" borderId="0" xfId="59" applyNumberFormat="1" applyFont="1" applyAlignment="1">
      <alignment/>
    </xf>
    <xf numFmtId="44" fontId="79" fillId="0" borderId="0" xfId="44" applyFont="1" applyAlignment="1">
      <alignment vertical="center"/>
    </xf>
    <xf numFmtId="10" fontId="79" fillId="0" borderId="0" xfId="59" applyNumberFormat="1" applyFont="1" applyAlignment="1">
      <alignment vertical="center"/>
    </xf>
    <xf numFmtId="165" fontId="73" fillId="0" borderId="0" xfId="0" applyNumberFormat="1" applyFont="1" applyAlignment="1">
      <alignment horizontal="right" vertical="center"/>
    </xf>
    <xf numFmtId="165" fontId="73" fillId="0" borderId="0" xfId="0" applyNumberFormat="1" applyFont="1" applyAlignment="1">
      <alignment vertical="center"/>
    </xf>
    <xf numFmtId="165" fontId="73" fillId="0" borderId="0" xfId="0" applyNumberFormat="1" applyFont="1" applyAlignment="1">
      <alignment/>
    </xf>
    <xf numFmtId="165" fontId="85" fillId="0" borderId="0" xfId="0" applyNumberFormat="1" applyFont="1" applyAlignment="1">
      <alignment/>
    </xf>
    <xf numFmtId="165" fontId="83" fillId="0" borderId="0" xfId="0" applyNumberFormat="1" applyFont="1" applyAlignment="1">
      <alignment/>
    </xf>
    <xf numFmtId="0" fontId="73" fillId="0" borderId="0" xfId="0" applyFont="1" applyAlignment="1">
      <alignment vertical="center" wrapText="1"/>
    </xf>
    <xf numFmtId="165" fontId="83" fillId="0" borderId="0" xfId="44" applyNumberFormat="1" applyFont="1" applyAlignment="1">
      <alignment/>
    </xf>
    <xf numFmtId="0" fontId="86" fillId="0" borderId="0" xfId="0" applyFont="1" applyAlignment="1">
      <alignment wrapText="1"/>
    </xf>
    <xf numFmtId="164" fontId="73" fillId="0" borderId="0" xfId="42" applyNumberFormat="1" applyFont="1" applyAlignment="1">
      <alignment/>
    </xf>
    <xf numFmtId="43" fontId="73" fillId="0" borderId="0" xfId="0" applyNumberFormat="1" applyFont="1" applyAlignment="1">
      <alignment/>
    </xf>
    <xf numFmtId="3" fontId="73" fillId="0" borderId="0" xfId="0" applyNumberFormat="1" applyFont="1" applyAlignment="1">
      <alignment/>
    </xf>
    <xf numFmtId="0" fontId="73" fillId="0" borderId="0" xfId="0" applyFont="1" applyAlignment="1">
      <alignment horizontal="center"/>
    </xf>
    <xf numFmtId="9" fontId="73" fillId="0" borderId="0" xfId="59" applyFont="1" applyAlignment="1">
      <alignment/>
    </xf>
    <xf numFmtId="164" fontId="73" fillId="0" borderId="0" xfId="0" applyNumberFormat="1" applyFont="1" applyAlignment="1">
      <alignment horizontal="right" vertical="center"/>
    </xf>
    <xf numFmtId="165" fontId="73" fillId="0" borderId="0" xfId="44" applyNumberFormat="1" applyFont="1" applyAlignment="1">
      <alignment vertical="center"/>
    </xf>
    <xf numFmtId="165" fontId="83" fillId="0" borderId="0" xfId="0" applyNumberFormat="1" applyFont="1" applyAlignment="1">
      <alignment vertical="center"/>
    </xf>
    <xf numFmtId="164" fontId="73" fillId="0" borderId="0" xfId="0" applyNumberFormat="1" applyFont="1" applyAlignment="1">
      <alignment/>
    </xf>
    <xf numFmtId="10" fontId="73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87" fillId="0" borderId="0" xfId="53" applyFont="1" applyAlignment="1">
      <alignment/>
    </xf>
    <xf numFmtId="0" fontId="88" fillId="0" borderId="0" xfId="0" applyFont="1" applyAlignment="1">
      <alignment/>
    </xf>
    <xf numFmtId="0" fontId="89" fillId="0" borderId="0" xfId="53" applyFont="1" applyAlignment="1">
      <alignment/>
    </xf>
    <xf numFmtId="0" fontId="88" fillId="33" borderId="0" xfId="0" applyFont="1" applyFill="1" applyAlignment="1">
      <alignment/>
    </xf>
    <xf numFmtId="169" fontId="88" fillId="0" borderId="0" xfId="0" applyNumberFormat="1" applyFont="1" applyAlignment="1">
      <alignment horizontal="right"/>
    </xf>
    <xf numFmtId="10" fontId="88" fillId="0" borderId="0" xfId="0" applyNumberFormat="1" applyFont="1" applyAlignment="1">
      <alignment horizontal="right"/>
    </xf>
    <xf numFmtId="41" fontId="88" fillId="0" borderId="0" xfId="0" applyNumberFormat="1" applyFont="1" applyAlignment="1">
      <alignment horizontal="right"/>
    </xf>
    <xf numFmtId="41" fontId="90" fillId="0" borderId="0" xfId="0" applyNumberFormat="1" applyFont="1" applyAlignment="1">
      <alignment horizontal="right"/>
    </xf>
    <xf numFmtId="10" fontId="88" fillId="0" borderId="0" xfId="59" applyNumberFormat="1" applyFont="1" applyAlignment="1">
      <alignment horizontal="right"/>
    </xf>
    <xf numFmtId="0" fontId="88" fillId="0" borderId="0" xfId="0" applyFont="1" applyAlignment="1">
      <alignment horizontal="right"/>
    </xf>
    <xf numFmtId="6" fontId="88" fillId="0" borderId="0" xfId="0" applyNumberFormat="1" applyFont="1" applyAlignment="1">
      <alignment horizontal="right"/>
    </xf>
    <xf numFmtId="166" fontId="88" fillId="0" borderId="0" xfId="0" applyNumberFormat="1" applyFont="1" applyAlignment="1">
      <alignment horizontal="right"/>
    </xf>
    <xf numFmtId="41" fontId="88" fillId="0" borderId="0" xfId="0" applyNumberFormat="1" applyFont="1" applyAlignment="1">
      <alignment/>
    </xf>
    <xf numFmtId="166" fontId="88" fillId="0" borderId="0" xfId="0" applyNumberFormat="1" applyFont="1" applyAlignment="1">
      <alignment/>
    </xf>
    <xf numFmtId="9" fontId="88" fillId="0" borderId="0" xfId="59" applyFont="1" applyAlignment="1">
      <alignment/>
    </xf>
    <xf numFmtId="166" fontId="91" fillId="0" borderId="0" xfId="0" applyNumberFormat="1" applyFont="1" applyAlignment="1">
      <alignment horizontal="right"/>
    </xf>
    <xf numFmtId="166" fontId="91" fillId="0" borderId="0" xfId="0" applyNumberFormat="1" applyFont="1" applyAlignment="1">
      <alignment/>
    </xf>
    <xf numFmtId="167" fontId="88" fillId="0" borderId="0" xfId="0" applyNumberFormat="1" applyFont="1" applyAlignment="1">
      <alignment/>
    </xf>
    <xf numFmtId="1" fontId="92" fillId="0" borderId="0" xfId="0" applyNumberFormat="1" applyFont="1" applyAlignment="1">
      <alignment horizontal="right"/>
    </xf>
    <xf numFmtId="6" fontId="92" fillId="0" borderId="0" xfId="0" applyNumberFormat="1" applyFont="1" applyAlignment="1">
      <alignment/>
    </xf>
    <xf numFmtId="10" fontId="92" fillId="0" borderId="0" xfId="0" applyNumberFormat="1" applyFont="1" applyAlignment="1">
      <alignment/>
    </xf>
    <xf numFmtId="166" fontId="92" fillId="0" borderId="0" xfId="0" applyNumberFormat="1" applyFont="1" applyAlignment="1">
      <alignment/>
    </xf>
    <xf numFmtId="9" fontId="88" fillId="0" borderId="0" xfId="0" applyNumberFormat="1" applyFont="1" applyAlignment="1">
      <alignment horizontal="right"/>
    </xf>
    <xf numFmtId="41" fontId="90" fillId="0" borderId="0" xfId="0" applyNumberFormat="1" applyFont="1" applyAlignment="1">
      <alignment/>
    </xf>
    <xf numFmtId="8" fontId="88" fillId="0" borderId="0" xfId="0" applyNumberFormat="1" applyFont="1" applyAlignment="1">
      <alignment horizontal="right"/>
    </xf>
    <xf numFmtId="0" fontId="93" fillId="33" borderId="0" xfId="0" applyFont="1" applyFill="1" applyAlignment="1">
      <alignment vertical="center"/>
    </xf>
    <xf numFmtId="0" fontId="88" fillId="0" borderId="0" xfId="0" applyNumberFormat="1" applyFont="1" applyAlignment="1">
      <alignment horizontal="center"/>
    </xf>
    <xf numFmtId="178" fontId="88" fillId="0" borderId="0" xfId="0" applyNumberFormat="1" applyFont="1" applyAlignment="1">
      <alignment/>
    </xf>
    <xf numFmtId="167" fontId="88" fillId="34" borderId="0" xfId="0" applyNumberFormat="1" applyFont="1" applyFill="1" applyAlignment="1">
      <alignment/>
    </xf>
    <xf numFmtId="0" fontId="88" fillId="34" borderId="0" xfId="0" applyFont="1" applyFill="1" applyAlignment="1">
      <alignment/>
    </xf>
    <xf numFmtId="0" fontId="88" fillId="35" borderId="0" xfId="0" applyFont="1" applyFill="1" applyAlignment="1">
      <alignment/>
    </xf>
    <xf numFmtId="41" fontId="88" fillId="35" borderId="0" xfId="0" applyNumberFormat="1" applyFont="1" applyFill="1" applyAlignment="1">
      <alignment/>
    </xf>
    <xf numFmtId="0" fontId="88" fillId="36" borderId="0" xfId="0" applyFont="1" applyFill="1" applyAlignment="1">
      <alignment/>
    </xf>
    <xf numFmtId="166" fontId="88" fillId="36" borderId="0" xfId="0" applyNumberFormat="1" applyFont="1" applyFill="1" applyAlignment="1">
      <alignment horizontal="right"/>
    </xf>
    <xf numFmtId="166" fontId="91" fillId="36" borderId="0" xfId="0" applyNumberFormat="1" applyFont="1" applyFill="1" applyAlignment="1">
      <alignment horizontal="right"/>
    </xf>
    <xf numFmtId="5" fontId="88" fillId="36" borderId="0" xfId="42" applyNumberFormat="1" applyFont="1" applyFill="1" applyAlignment="1">
      <alignment/>
    </xf>
    <xf numFmtId="5" fontId="91" fillId="36" borderId="0" xfId="42" applyNumberFormat="1" applyFont="1" applyFill="1" applyAlignment="1">
      <alignment/>
    </xf>
    <xf numFmtId="0" fontId="0" fillId="36" borderId="0" xfId="0" applyFill="1" applyAlignment="1">
      <alignment/>
    </xf>
    <xf numFmtId="0" fontId="94" fillId="33" borderId="0" xfId="0" applyFont="1" applyFill="1" applyAlignment="1">
      <alignment/>
    </xf>
    <xf numFmtId="167" fontId="94" fillId="33" borderId="0" xfId="0" applyNumberFormat="1" applyFont="1" applyFill="1" applyAlignment="1">
      <alignment/>
    </xf>
    <xf numFmtId="0" fontId="88" fillId="0" borderId="0" xfId="0" applyFont="1" applyAlignment="1">
      <alignment wrapText="1"/>
    </xf>
    <xf numFmtId="0" fontId="71" fillId="0" borderId="0" xfId="0" applyFont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0" applyAlignment="1">
      <alignment horizontal="center"/>
    </xf>
    <xf numFmtId="169" fontId="0" fillId="0" borderId="0" xfId="59" applyNumberFormat="1" applyFont="1" applyAlignment="1">
      <alignment/>
    </xf>
    <xf numFmtId="0" fontId="95" fillId="0" borderId="0" xfId="53" applyFont="1" applyAlignment="1">
      <alignment/>
    </xf>
    <xf numFmtId="0" fontId="95" fillId="0" borderId="0" xfId="53" applyFont="1" applyAlignment="1">
      <alignment wrapText="1"/>
    </xf>
    <xf numFmtId="9" fontId="94" fillId="33" borderId="0" xfId="0" applyNumberFormat="1" applyFont="1" applyFill="1" applyAlignment="1">
      <alignment/>
    </xf>
    <xf numFmtId="164" fontId="94" fillId="33" borderId="0" xfId="42" applyNumberFormat="1" applyFont="1" applyFill="1" applyAlignment="1">
      <alignment/>
    </xf>
    <xf numFmtId="0" fontId="94" fillId="37" borderId="0" xfId="0" applyFont="1" applyFill="1" applyAlignment="1">
      <alignment/>
    </xf>
    <xf numFmtId="9" fontId="94" fillId="37" borderId="0" xfId="59" applyFont="1" applyFill="1" applyAlignment="1">
      <alignment/>
    </xf>
    <xf numFmtId="10" fontId="94" fillId="37" borderId="0" xfId="0" applyNumberFormat="1" applyFont="1" applyFill="1" applyAlignment="1">
      <alignment/>
    </xf>
    <xf numFmtId="169" fontId="96" fillId="37" borderId="0" xfId="0" applyNumberFormat="1" applyFont="1" applyFill="1" applyAlignment="1">
      <alignment/>
    </xf>
    <xf numFmtId="10" fontId="96" fillId="37" borderId="0" xfId="59" applyNumberFormat="1" applyFont="1" applyFill="1" applyAlignment="1">
      <alignment/>
    </xf>
    <xf numFmtId="169" fontId="94" fillId="37" borderId="0" xfId="0" applyNumberFormat="1" applyFont="1" applyFill="1" applyAlignment="1">
      <alignment/>
    </xf>
    <xf numFmtId="9" fontId="94" fillId="37" borderId="0" xfId="0" applyNumberFormat="1" applyFont="1" applyFill="1" applyAlignment="1">
      <alignment/>
    </xf>
    <xf numFmtId="164" fontId="79" fillId="37" borderId="0" xfId="42" applyNumberFormat="1" applyFont="1" applyFill="1" applyAlignment="1">
      <alignment/>
    </xf>
    <xf numFmtId="0" fontId="79" fillId="37" borderId="0" xfId="0" applyFont="1" applyFill="1" applyAlignment="1">
      <alignment horizontal="left"/>
    </xf>
    <xf numFmtId="0" fontId="73" fillId="37" borderId="0" xfId="0" applyFont="1" applyFill="1" applyAlignment="1">
      <alignment/>
    </xf>
    <xf numFmtId="1" fontId="88" fillId="0" borderId="0" xfId="0" applyNumberFormat="1" applyFont="1" applyAlignment="1">
      <alignment horizontal="center"/>
    </xf>
    <xf numFmtId="191" fontId="93" fillId="33" borderId="0" xfId="0" applyNumberFormat="1" applyFont="1" applyFill="1" applyAlignment="1">
      <alignment horizontal="left" vertical="center"/>
    </xf>
    <xf numFmtId="192" fontId="94" fillId="33" borderId="0" xfId="0" applyNumberFormat="1" applyFont="1" applyFill="1" applyAlignment="1">
      <alignment horizontal="left"/>
    </xf>
    <xf numFmtId="195" fontId="88" fillId="0" borderId="0" xfId="0" applyNumberFormat="1" applyFont="1" applyAlignment="1">
      <alignment/>
    </xf>
    <xf numFmtId="198" fontId="94" fillId="33" borderId="0" xfId="0" applyNumberFormat="1" applyFont="1" applyFill="1" applyAlignment="1">
      <alignment horizontal="left"/>
    </xf>
    <xf numFmtId="0" fontId="97" fillId="38" borderId="0" xfId="0" applyFont="1" applyFill="1" applyAlignment="1">
      <alignment horizontal="right"/>
    </xf>
    <xf numFmtId="0" fontId="97" fillId="38" borderId="0" xfId="0" applyFont="1" applyFill="1" applyAlignment="1">
      <alignment horizontal="center"/>
    </xf>
    <xf numFmtId="0" fontId="98" fillId="38" borderId="0" xfId="0" applyFont="1" applyFill="1" applyAlignment="1">
      <alignment horizontal="center"/>
    </xf>
    <xf numFmtId="0" fontId="78" fillId="0" borderId="0" xfId="53" applyFont="1" applyAlignment="1">
      <alignment horizontal="left"/>
    </xf>
    <xf numFmtId="10" fontId="94" fillId="33" borderId="0" xfId="0" applyNumberFormat="1" applyFont="1" applyFill="1" applyAlignment="1">
      <alignment/>
    </xf>
    <xf numFmtId="0" fontId="94" fillId="37" borderId="0" xfId="0" applyFont="1" applyFill="1" applyAlignment="1">
      <alignment horizontal="right"/>
    </xf>
    <xf numFmtId="167" fontId="94" fillId="33" borderId="0" xfId="0" applyNumberFormat="1" applyFont="1" applyFill="1" applyAlignment="1">
      <alignment horizontal="center"/>
    </xf>
    <xf numFmtId="188" fontId="94" fillId="33" borderId="0" xfId="0" applyNumberFormat="1" applyFont="1" applyFill="1" applyAlignment="1">
      <alignment horizontal="left"/>
    </xf>
    <xf numFmtId="190" fontId="94" fillId="33" borderId="0" xfId="0" applyNumberFormat="1" applyFont="1" applyFill="1" applyAlignment="1">
      <alignment horizontal="left"/>
    </xf>
    <xf numFmtId="0" fontId="65" fillId="0" borderId="0" xfId="53" applyAlignment="1">
      <alignment/>
    </xf>
    <xf numFmtId="0" fontId="65" fillId="32" borderId="0" xfId="53" applyFill="1" applyAlignment="1">
      <alignment/>
    </xf>
    <xf numFmtId="0" fontId="65" fillId="32" borderId="0" xfId="53" applyFill="1" applyAlignment="1">
      <alignment horizontal="center"/>
    </xf>
    <xf numFmtId="164" fontId="88" fillId="0" borderId="0" xfId="42" applyNumberFormat="1" applyFont="1" applyAlignment="1">
      <alignment horizontal="right"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0" fillId="0" borderId="0" xfId="0" applyFont="1" applyAlignment="1">
      <alignment/>
    </xf>
    <xf numFmtId="3" fontId="100" fillId="0" borderId="0" xfId="0" applyNumberFormat="1" applyFont="1" applyAlignment="1">
      <alignment/>
    </xf>
    <xf numFmtId="41" fontId="100" fillId="0" borderId="0" xfId="0" applyNumberFormat="1" applyFont="1" applyAlignment="1">
      <alignment/>
    </xf>
    <xf numFmtId="9" fontId="100" fillId="0" borderId="0" xfId="0" applyNumberFormat="1" applyFont="1" applyAlignment="1">
      <alignment/>
    </xf>
    <xf numFmtId="10" fontId="100" fillId="0" borderId="0" xfId="0" applyNumberFormat="1" applyFont="1" applyAlignment="1">
      <alignment/>
    </xf>
    <xf numFmtId="166" fontId="100" fillId="0" borderId="0" xfId="0" applyNumberFormat="1" applyFont="1" applyAlignment="1">
      <alignment/>
    </xf>
    <xf numFmtId="0" fontId="71" fillId="0" borderId="0" xfId="0" applyFont="1" applyAlignment="1">
      <alignment/>
    </xf>
    <xf numFmtId="41" fontId="101" fillId="0" borderId="0" xfId="0" applyNumberFormat="1" applyFont="1" applyAlignment="1">
      <alignment/>
    </xf>
    <xf numFmtId="6" fontId="100" fillId="0" borderId="0" xfId="0" applyNumberFormat="1" applyFont="1" applyAlignment="1">
      <alignment/>
    </xf>
    <xf numFmtId="0" fontId="102" fillId="0" borderId="0" xfId="53" applyFont="1" applyAlignment="1">
      <alignment/>
    </xf>
    <xf numFmtId="0" fontId="103" fillId="39" borderId="11" xfId="0" applyFont="1" applyFill="1" applyBorder="1" applyAlignment="1">
      <alignment horizontal="left" vertical="top" wrapText="1"/>
    </xf>
    <xf numFmtId="0" fontId="104" fillId="39" borderId="11" xfId="0" applyFont="1" applyFill="1" applyBorder="1" applyAlignment="1">
      <alignment horizontal="right" vertical="center" wrapText="1"/>
    </xf>
    <xf numFmtId="3" fontId="104" fillId="39" borderId="11" xfId="0" applyNumberFormat="1" applyFont="1" applyFill="1" applyBorder="1" applyAlignment="1">
      <alignment horizontal="right" vertical="center" wrapText="1"/>
    </xf>
    <xf numFmtId="10" fontId="104" fillId="39" borderId="11" xfId="0" applyNumberFormat="1" applyFont="1" applyFill="1" applyBorder="1" applyAlignment="1">
      <alignment horizontal="right" vertical="center" wrapText="1"/>
    </xf>
    <xf numFmtId="0" fontId="78" fillId="0" borderId="0" xfId="53" applyFont="1" applyAlignment="1">
      <alignment/>
    </xf>
    <xf numFmtId="0" fontId="104" fillId="0" borderId="0" xfId="0" applyFont="1" applyAlignment="1">
      <alignment/>
    </xf>
    <xf numFmtId="0" fontId="105" fillId="0" borderId="0" xfId="0" applyFont="1" applyAlignment="1">
      <alignment vertical="center" wrapText="1"/>
    </xf>
    <xf numFmtId="44" fontId="0" fillId="0" borderId="0" xfId="44" applyFont="1" applyAlignment="1">
      <alignment/>
    </xf>
    <xf numFmtId="44" fontId="71" fillId="0" borderId="0" xfId="0" applyNumberFormat="1" applyFont="1" applyAlignment="1">
      <alignment/>
    </xf>
    <xf numFmtId="10" fontId="96" fillId="33" borderId="0" xfId="59" applyNumberFormat="1" applyFont="1" applyFill="1" applyAlignment="1">
      <alignment horizontal="right"/>
    </xf>
    <xf numFmtId="0" fontId="106" fillId="0" borderId="0" xfId="0" applyFont="1" applyAlignment="1">
      <alignment/>
    </xf>
    <xf numFmtId="3" fontId="107" fillId="0" borderId="0" xfId="0" applyNumberFormat="1" applyFont="1" applyAlignment="1">
      <alignment/>
    </xf>
    <xf numFmtId="6" fontId="107" fillId="0" borderId="0" xfId="0" applyNumberFormat="1" applyFont="1" applyAlignment="1">
      <alignment/>
    </xf>
    <xf numFmtId="0" fontId="108" fillId="0" borderId="0" xfId="0" applyFont="1" applyAlignment="1">
      <alignment/>
    </xf>
    <xf numFmtId="0" fontId="109" fillId="0" borderId="0" xfId="0" applyFont="1" applyAlignment="1">
      <alignment/>
    </xf>
    <xf numFmtId="8" fontId="107" fillId="0" borderId="0" xfId="0" applyNumberFormat="1" applyFont="1" applyAlignment="1">
      <alignment/>
    </xf>
    <xf numFmtId="0" fontId="110" fillId="0" borderId="0" xfId="0" applyFont="1" applyAlignment="1">
      <alignment/>
    </xf>
    <xf numFmtId="166" fontId="109" fillId="0" borderId="0" xfId="0" applyNumberFormat="1" applyFont="1" applyAlignment="1">
      <alignment/>
    </xf>
    <xf numFmtId="3" fontId="111" fillId="0" borderId="0" xfId="0" applyNumberFormat="1" applyFont="1" applyAlignment="1">
      <alignment/>
    </xf>
    <xf numFmtId="0" fontId="108" fillId="0" borderId="0" xfId="0" applyFont="1" applyAlignment="1">
      <alignment horizontal="center"/>
    </xf>
    <xf numFmtId="9" fontId="109" fillId="0" borderId="0" xfId="0" applyNumberFormat="1" applyFont="1" applyAlignment="1">
      <alignment horizontal="center"/>
    </xf>
    <xf numFmtId="0" fontId="109" fillId="0" borderId="0" xfId="0" applyFont="1" applyAlignment="1">
      <alignment horizontal="center"/>
    </xf>
    <xf numFmtId="6" fontId="111" fillId="33" borderId="0" xfId="0" applyNumberFormat="1" applyFont="1" applyFill="1" applyAlignment="1">
      <alignment/>
    </xf>
    <xf numFmtId="166" fontId="109" fillId="33" borderId="0" xfId="0" applyNumberFormat="1" applyFont="1" applyFill="1" applyAlignment="1">
      <alignment/>
    </xf>
    <xf numFmtId="0" fontId="103" fillId="39" borderId="11" xfId="0" applyFont="1" applyFill="1" applyBorder="1" applyAlignment="1">
      <alignment horizontal="left" vertical="top" wrapText="1"/>
    </xf>
    <xf numFmtId="0" fontId="103" fillId="39" borderId="0" xfId="0" applyFont="1" applyFill="1" applyBorder="1" applyAlignment="1">
      <alignment horizontal="left" vertical="top" wrapText="1"/>
    </xf>
    <xf numFmtId="0" fontId="103" fillId="33" borderId="11" xfId="0" applyFont="1" applyFill="1" applyBorder="1" applyAlignment="1">
      <alignment horizontal="right" vertical="center" wrapText="1"/>
    </xf>
    <xf numFmtId="0" fontId="103" fillId="33" borderId="0" xfId="0" applyFont="1" applyFill="1" applyBorder="1" applyAlignment="1">
      <alignment horizontal="right" vertical="center" wrapText="1"/>
    </xf>
    <xf numFmtId="0" fontId="103" fillId="39" borderId="12" xfId="0" applyFont="1" applyFill="1" applyBorder="1" applyAlignment="1">
      <alignment horizontal="left" vertical="top" wrapText="1"/>
    </xf>
    <xf numFmtId="0" fontId="104" fillId="39" borderId="11" xfId="0" applyFont="1" applyFill="1" applyBorder="1" applyAlignment="1">
      <alignment horizontal="right" vertical="center" wrapText="1"/>
    </xf>
    <xf numFmtId="0" fontId="104" fillId="39" borderId="12" xfId="0" applyFont="1" applyFill="1" applyBorder="1" applyAlignment="1">
      <alignment horizontal="right" vertical="center" wrapText="1"/>
    </xf>
    <xf numFmtId="0" fontId="108" fillId="0" borderId="0" xfId="0" applyFont="1" applyAlignment="1" quotePrefix="1">
      <alignment/>
    </xf>
    <xf numFmtId="9" fontId="109" fillId="0" borderId="0" xfId="0" applyNumberFormat="1" applyFont="1" applyAlignment="1">
      <alignment/>
    </xf>
    <xf numFmtId="6" fontId="109" fillId="0" borderId="0" xfId="0" applyNumberFormat="1" applyFont="1" applyAlignment="1">
      <alignment/>
    </xf>
    <xf numFmtId="38" fontId="109" fillId="0" borderId="0" xfId="0" applyNumberFormat="1" applyFont="1" applyAlignment="1">
      <alignment/>
    </xf>
    <xf numFmtId="0" fontId="112" fillId="0" borderId="0" xfId="0" applyFont="1" applyAlignment="1">
      <alignment/>
    </xf>
    <xf numFmtId="166" fontId="108" fillId="0" borderId="0" xfId="0" applyNumberFormat="1" applyFont="1" applyAlignment="1">
      <alignment/>
    </xf>
    <xf numFmtId="0" fontId="108" fillId="0" borderId="0" xfId="0" applyFont="1" applyAlignment="1">
      <alignment wrapText="1"/>
    </xf>
    <xf numFmtId="174" fontId="108" fillId="0" borderId="0" xfId="59" applyNumberFormat="1" applyFont="1" applyAlignment="1">
      <alignment/>
    </xf>
    <xf numFmtId="205" fontId="108" fillId="0" borderId="0" xfId="0" applyNumberFormat="1" applyFont="1" applyAlignment="1">
      <alignment/>
    </xf>
    <xf numFmtId="0" fontId="54" fillId="0" borderId="0" xfId="53" applyFont="1" applyAlignment="1">
      <alignment/>
    </xf>
    <xf numFmtId="0" fontId="74" fillId="0" borderId="0" xfId="53" applyFont="1" applyAlignment="1">
      <alignment/>
    </xf>
    <xf numFmtId="0" fontId="54" fillId="0" borderId="0" xfId="0" applyFont="1" applyAlignment="1">
      <alignment/>
    </xf>
    <xf numFmtId="38" fontId="54" fillId="0" borderId="0" xfId="0" applyNumberFormat="1" applyFont="1" applyAlignment="1">
      <alignment/>
    </xf>
    <xf numFmtId="0" fontId="54" fillId="0" borderId="0" xfId="0" applyFont="1" applyAlignment="1">
      <alignment horizontal="center"/>
    </xf>
    <xf numFmtId="0" fontId="108" fillId="0" borderId="0" xfId="0" applyFont="1" applyAlignment="1">
      <alignment wrapText="1"/>
    </xf>
    <xf numFmtId="0" fontId="0" fillId="0" borderId="0" xfId="0" applyAlignment="1">
      <alignment/>
    </xf>
    <xf numFmtId="8" fontId="108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5</xdr:col>
      <xdr:colOff>666750</xdr:colOff>
      <xdr:row>13</xdr:row>
      <xdr:rowOff>371475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613410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0</xdr:rowOff>
    </xdr:from>
    <xdr:ext cx="304800" cy="304800"/>
    <xdr:sp>
      <xdr:nvSpPr>
        <xdr:cNvPr id="1" name="AutoShape 5"/>
        <xdr:cNvSpPr>
          <a:spLocks noChangeAspect="1"/>
        </xdr:cNvSpPr>
      </xdr:nvSpPr>
      <xdr:spPr>
        <a:xfrm>
          <a:off x="0" y="3800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>
      <xdr:nvSpPr>
        <xdr:cNvPr id="2" name="AutoShape 6"/>
        <xdr:cNvSpPr>
          <a:spLocks noChangeAspect="1"/>
        </xdr:cNvSpPr>
      </xdr:nvSpPr>
      <xdr:spPr>
        <a:xfrm>
          <a:off x="0" y="3800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>
      <xdr:nvSpPr>
        <xdr:cNvPr id="3" name="AutoShape 7"/>
        <xdr:cNvSpPr>
          <a:spLocks noChangeAspect="1"/>
        </xdr:cNvSpPr>
      </xdr:nvSpPr>
      <xdr:spPr>
        <a:xfrm>
          <a:off x="0" y="3800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>
      <xdr:nvSpPr>
        <xdr:cNvPr id="4" name="AutoShape 8"/>
        <xdr:cNvSpPr>
          <a:spLocks noChangeAspect="1"/>
        </xdr:cNvSpPr>
      </xdr:nvSpPr>
      <xdr:spPr>
        <a:xfrm>
          <a:off x="0" y="3800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>
      <xdr:nvSpPr>
        <xdr:cNvPr id="5" name="AutoShape 5"/>
        <xdr:cNvSpPr>
          <a:spLocks noChangeAspect="1"/>
        </xdr:cNvSpPr>
      </xdr:nvSpPr>
      <xdr:spPr>
        <a:xfrm>
          <a:off x="0" y="3800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>
      <xdr:nvSpPr>
        <xdr:cNvPr id="6" name="AutoShape 6"/>
        <xdr:cNvSpPr>
          <a:spLocks noChangeAspect="1"/>
        </xdr:cNvSpPr>
      </xdr:nvSpPr>
      <xdr:spPr>
        <a:xfrm>
          <a:off x="0" y="3800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>
      <xdr:nvSpPr>
        <xdr:cNvPr id="7" name="AutoShape 7"/>
        <xdr:cNvSpPr>
          <a:spLocks noChangeAspect="1"/>
        </xdr:cNvSpPr>
      </xdr:nvSpPr>
      <xdr:spPr>
        <a:xfrm>
          <a:off x="0" y="4010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>
      <xdr:nvSpPr>
        <xdr:cNvPr id="8" name="AutoShape 5"/>
        <xdr:cNvSpPr>
          <a:spLocks noChangeAspect="1"/>
        </xdr:cNvSpPr>
      </xdr:nvSpPr>
      <xdr:spPr>
        <a:xfrm>
          <a:off x="0" y="3800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7</xdr:col>
      <xdr:colOff>38100</xdr:colOff>
      <xdr:row>20</xdr:row>
      <xdr:rowOff>66675</xdr:rowOff>
    </xdr:from>
    <xdr:to>
      <xdr:col>9</xdr:col>
      <xdr:colOff>3743325</xdr:colOff>
      <xdr:row>40</xdr:row>
      <xdr:rowOff>152400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4286250"/>
          <a:ext cx="5534025" cy="430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4</xdr:col>
      <xdr:colOff>352425</xdr:colOff>
      <xdr:row>39</xdr:row>
      <xdr:rowOff>38100</xdr:rowOff>
    </xdr:to>
    <xdr:pic>
      <xdr:nvPicPr>
        <xdr:cNvPr id="1" name="Picture 1" descr="C:\Users\scribepj\Documents\My Web Sites\Muggaccinos\Senex\CreditCards\RBA\Graph_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371725"/>
          <a:ext cx="5667375" cy="518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RBA/Consumer_credit_reform_and_behaviour.htm" TargetMode="External" /><Relationship Id="rId2" Type="http://schemas.openxmlformats.org/officeDocument/2006/relationships/hyperlink" Target="../Parliament/WrittenQuestions/Chapter_5.ht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moneysmart.gov.au/borrowing-and-credit/credit-cards/credit-card-debt-clock" TargetMode="External" /><Relationship Id="rId2" Type="http://schemas.openxmlformats.org/officeDocument/2006/relationships/hyperlink" Target="https://www.finder.com.au/credit-cards/credit-card-statistics" TargetMode="External" /><Relationship Id="rId3" Type="http://schemas.openxmlformats.org/officeDocument/2006/relationships/hyperlink" Target="https://www.moneysmart.gov.au/borrowing-and-credit/credit-cards/credit-card-debt-clock" TargetMode="External" /><Relationship Id="rId4" Type="http://schemas.openxmlformats.org/officeDocument/2006/relationships/hyperlink" Target="https://www.finder.com.au/credit-cards/credit-card-statistics" TargetMode="External" /><Relationship Id="rId5" Type="http://schemas.openxmlformats.org/officeDocument/2006/relationships/hyperlink" Target="https://www.finder.com.au/credit-cards/credit-card-statistics" TargetMode="External" /><Relationship Id="rId6" Type="http://schemas.openxmlformats.org/officeDocument/2006/relationships/hyperlink" Target="https://www.finder.com.au/credit-cards/credit-card-statistics" TargetMode="Externa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nder.com.au/credit-cards/credit-card-statistics#:~:text=While%2013.7%20million%20Australians%20currently,accessing%20this%20form%20of%20credit.%20" TargetMode="External" /><Relationship Id="rId2" Type="http://schemas.openxmlformats.org/officeDocument/2006/relationships/hyperlink" Target="https://takeatumble.com.au/finance/credit-card-statistics/#:~:text=General%20Credit%20Card%20Statistics%20in%20Australia%201.%2013.7,while%2017%20million%20bank%20cards%20were%20in%20circulation." TargetMode="External" /><Relationship Id="rId3" Type="http://schemas.openxmlformats.org/officeDocument/2006/relationships/hyperlink" Target="https://mozo.com.au/media-room/crushing-credit-card-debt-feb2022" TargetMode="External" /><Relationship Id="rId4" Type="http://schemas.openxmlformats.org/officeDocument/2006/relationships/hyperlink" Target="https://www.ratecity.com.au/credit-cards/news/worrying-trend-australia-s-credit-card-debt-rises-3rd-month-row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nder.com.au/credit-cards/credit-card-statistics" TargetMode="External" /><Relationship Id="rId2" Type="http://schemas.openxmlformats.org/officeDocument/2006/relationships/hyperlink" Target="https://www.moneysmart.gov.au/borrowing-and-credit/credit-cards/credit-card-debt-clock" TargetMode="External" /><Relationship Id="rId3" Type="http://schemas.openxmlformats.org/officeDocument/2006/relationships/hyperlink" Target="http://www.finder.com.au/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Persistent_Revolvers.htm" TargetMode="External" /><Relationship Id="rId2" Type="http://schemas.openxmlformats.org/officeDocument/2006/relationships/hyperlink" Target="Occasional_Revolvers.htm" TargetMode="External" /><Relationship Id="rId3" Type="http://schemas.openxmlformats.org/officeDocument/2006/relationships/hyperlink" Target="Persistent_Revolvers.htm" TargetMode="External" /><Relationship Id="rId4" Type="http://schemas.openxmlformats.org/officeDocument/2006/relationships/hyperlink" Target="Occasional_Revolvers.htm" TargetMode="External" /><Relationship Id="rId5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\DefinedTerms\Interest_And_Penalty_Fees_Revenue.htm" TargetMode="External" /><Relationship Id="rId2" Type="http://schemas.openxmlformats.org/officeDocument/2006/relationships/hyperlink" Target="https://www.finder.com.au/credit-cards/credit-card-statistics" TargetMode="External" /><Relationship Id="rId3" Type="http://schemas.openxmlformats.org/officeDocument/2006/relationships/hyperlink" Target="https://www.finder.com.au/credit-cards/credit-card-statistics" TargetMode="Externa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ratecity.com.au/credit-cards/news/worrying-trend-australia-s-credit-card-debt-rises-3rd-month-row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1.7109375" style="0" customWidth="1"/>
    <col min="2" max="2" width="21.28125" style="21" customWidth="1"/>
    <col min="3" max="3" width="32.7109375" style="0" customWidth="1"/>
    <col min="4" max="4" width="14.28125" style="0" customWidth="1"/>
    <col min="5" max="5" width="13.7109375" style="0" customWidth="1"/>
    <col min="6" max="6" width="22.00390625" style="0" customWidth="1"/>
    <col min="7" max="7" width="17.140625" style="0" customWidth="1"/>
    <col min="8" max="8" width="12.7109375" style="0" customWidth="1"/>
    <col min="9" max="9" width="26.28125" style="0" customWidth="1"/>
    <col min="10" max="10" width="8.8515625" style="0" customWidth="1"/>
  </cols>
  <sheetData>
    <row r="1" spans="7:14" ht="18.75">
      <c r="G1" s="152" t="s">
        <v>129</v>
      </c>
      <c r="J1" s="1"/>
      <c r="K1" s="1"/>
      <c r="L1" s="1"/>
      <c r="M1" s="1"/>
      <c r="N1" s="1"/>
    </row>
    <row r="2" spans="10:14" ht="15.75">
      <c r="J2" s="1"/>
      <c r="K2" s="1"/>
      <c r="L2" s="1"/>
      <c r="M2" s="1"/>
      <c r="N2" s="1"/>
    </row>
    <row r="3" spans="10:14" ht="15.75">
      <c r="J3" s="1"/>
      <c r="K3" s="1"/>
      <c r="L3" s="1"/>
      <c r="M3" s="1"/>
      <c r="N3" s="1"/>
    </row>
    <row r="4" spans="10:14" ht="15.75">
      <c r="J4" s="1"/>
      <c r="K4" s="1"/>
      <c r="L4" s="1"/>
      <c r="M4" s="1"/>
      <c r="N4" s="1"/>
    </row>
    <row r="5" spans="7:11" ht="15.75">
      <c r="G5" s="4">
        <v>0.13</v>
      </c>
      <c r="H5" s="1" t="s">
        <v>25</v>
      </c>
      <c r="I5" s="1"/>
      <c r="J5" s="148" t="s">
        <v>48</v>
      </c>
      <c r="K5" s="1"/>
    </row>
    <row r="6" spans="7:11" ht="15.75">
      <c r="G6" s="4">
        <f>H16</f>
        <v>0.33</v>
      </c>
      <c r="H6" s="1" t="s">
        <v>26</v>
      </c>
      <c r="I6" s="1"/>
      <c r="J6" s="148" t="s">
        <v>55</v>
      </c>
      <c r="K6" s="1"/>
    </row>
    <row r="7" spans="7:13" ht="15.75">
      <c r="G7" s="5">
        <f>G5/G6</f>
        <v>0.3939393939393939</v>
      </c>
      <c r="H7" s="1" t="s">
        <v>60</v>
      </c>
      <c r="I7" s="1"/>
      <c r="J7" s="1"/>
      <c r="K7" s="1"/>
      <c r="L7" s="1"/>
      <c r="M7" s="1"/>
    </row>
    <row r="8" spans="7:13" ht="15.75">
      <c r="G8" s="43">
        <f>G9-G7</f>
        <v>0.6060606060606061</v>
      </c>
      <c r="H8" s="1" t="s">
        <v>28</v>
      </c>
      <c r="I8" s="1"/>
      <c r="J8" s="1"/>
      <c r="K8" s="1"/>
      <c r="L8" s="1"/>
      <c r="M8" s="1"/>
    </row>
    <row r="9" spans="7:13" ht="15.75">
      <c r="G9" s="5">
        <v>1</v>
      </c>
      <c r="H9" s="1"/>
      <c r="I9" s="1"/>
      <c r="J9" s="1"/>
      <c r="K9" s="1"/>
      <c r="L9" s="1"/>
      <c r="M9" s="1"/>
    </row>
    <row r="10" spans="10:14" ht="15.75">
      <c r="J10" s="1"/>
      <c r="K10" s="1"/>
      <c r="L10" s="1"/>
      <c r="M10" s="1"/>
      <c r="N10" s="1"/>
    </row>
    <row r="11" spans="10:14" ht="15.75">
      <c r="J11" s="1"/>
      <c r="K11" s="1"/>
      <c r="L11" s="1"/>
      <c r="M11" s="1"/>
      <c r="N11" s="1"/>
    </row>
    <row r="12" spans="1:6" ht="15.75">
      <c r="A12" s="1"/>
      <c r="B12" s="28"/>
      <c r="C12" s="1"/>
      <c r="D12" s="1"/>
      <c r="E12" s="1"/>
      <c r="F12" s="1"/>
    </row>
    <row r="13" spans="1:6" ht="15.75">
      <c r="A13" s="1"/>
      <c r="B13" s="28"/>
      <c r="C13" s="1"/>
      <c r="D13" s="1"/>
      <c r="E13" s="1"/>
      <c r="F13" s="1"/>
    </row>
    <row r="14" spans="2:9" ht="35.25" customHeight="1">
      <c r="B14" s="23"/>
      <c r="C14" s="1"/>
      <c r="D14" s="1"/>
      <c r="E14" s="1"/>
      <c r="F14" s="1"/>
      <c r="G14" s="1"/>
      <c r="H14" s="1"/>
      <c r="I14" s="1"/>
    </row>
    <row r="15" spans="1:9" ht="15.75">
      <c r="A15" s="1"/>
      <c r="B15" s="23"/>
      <c r="C15" s="1"/>
      <c r="D15" s="1"/>
      <c r="E15" s="1"/>
      <c r="F15" s="1"/>
      <c r="G15" s="49" t="s">
        <v>22</v>
      </c>
      <c r="H15" s="49" t="s">
        <v>1</v>
      </c>
      <c r="I15" s="1"/>
    </row>
    <row r="16" spans="1:8" ht="15.75">
      <c r="A16" s="1"/>
      <c r="B16" s="30" t="s">
        <v>18</v>
      </c>
      <c r="C16" s="1"/>
      <c r="D16" s="132" t="s">
        <v>128</v>
      </c>
      <c r="E16" s="133"/>
      <c r="F16" s="133"/>
      <c r="G16" s="4">
        <v>0.67</v>
      </c>
      <c r="H16" s="44">
        <v>0.33</v>
      </c>
    </row>
    <row r="17" spans="1:16" ht="31.5">
      <c r="A17" s="1"/>
      <c r="B17" s="53">
        <v>32287165661.06</v>
      </c>
      <c r="C17" s="23" t="s">
        <v>43</v>
      </c>
      <c r="D17" s="131">
        <f>B17/E17</f>
        <v>7515004.715866455</v>
      </c>
      <c r="E17" s="50">
        <v>4296.36</v>
      </c>
      <c r="F17" s="14" t="s">
        <v>19</v>
      </c>
      <c r="G17" s="45" t="s">
        <v>23</v>
      </c>
      <c r="H17" s="46">
        <f>E17/G6</f>
        <v>13019.272727272726</v>
      </c>
      <c r="I17" s="14" t="s">
        <v>24</v>
      </c>
      <c r="J17" s="1"/>
      <c r="K17" s="1" t="s">
        <v>30</v>
      </c>
      <c r="L17" s="1"/>
      <c r="M17" s="1"/>
      <c r="N17" s="1"/>
      <c r="O17" s="1"/>
      <c r="P17" s="1"/>
    </row>
    <row r="18" spans="1:16" ht="31.5">
      <c r="A18" s="1"/>
      <c r="B18" s="53">
        <v>5559849926.83</v>
      </c>
      <c r="C18" s="23" t="s">
        <v>56</v>
      </c>
      <c r="D18" s="51"/>
      <c r="E18" s="50">
        <v>739.83</v>
      </c>
      <c r="F18" s="14" t="s">
        <v>20</v>
      </c>
      <c r="G18" s="1"/>
      <c r="H18" s="1"/>
      <c r="I18" s="1"/>
      <c r="J18" s="1"/>
      <c r="K18" s="1" t="s">
        <v>30</v>
      </c>
      <c r="L18" s="1"/>
      <c r="M18" s="1"/>
      <c r="N18" s="1"/>
      <c r="O18" s="1"/>
      <c r="P18" s="1"/>
    </row>
    <row r="19" spans="1:16" ht="15.75">
      <c r="A19" s="1"/>
      <c r="B19" s="54">
        <f>B18/B17</f>
        <v>0.17219999999985963</v>
      </c>
      <c r="C19" s="1" t="s">
        <v>21</v>
      </c>
      <c r="D19" s="51"/>
      <c r="E19" s="52">
        <f>E18/E17</f>
        <v>0.17219925704549902</v>
      </c>
      <c r="F19" s="1" t="s">
        <v>21</v>
      </c>
      <c r="G19" s="1"/>
      <c r="H19" s="1"/>
      <c r="I19" s="1"/>
      <c r="J19" s="1"/>
      <c r="K19" s="1" t="s">
        <v>30</v>
      </c>
      <c r="L19" s="1"/>
      <c r="M19" s="1"/>
      <c r="N19" s="1"/>
      <c r="O19" s="1"/>
      <c r="P19" s="1"/>
    </row>
    <row r="20" spans="1:16" ht="48" customHeight="1">
      <c r="A20" s="1"/>
      <c r="B20" s="23"/>
      <c r="C20" s="1"/>
      <c r="D20" s="1"/>
      <c r="E20" s="1"/>
      <c r="F20" s="60" t="s">
        <v>57</v>
      </c>
      <c r="G20" s="57">
        <f>$B$18*K20</f>
        <v>4447879941.464</v>
      </c>
      <c r="H20" s="46">
        <f>H17/G7*100%</f>
        <v>33048.92307692308</v>
      </c>
      <c r="I20" s="47" t="s">
        <v>27</v>
      </c>
      <c r="J20" s="1"/>
      <c r="K20" s="4">
        <v>0.8</v>
      </c>
      <c r="L20" s="1"/>
      <c r="M20" s="1"/>
      <c r="N20" s="1"/>
      <c r="O20" s="1"/>
      <c r="P20" s="1"/>
    </row>
    <row r="21" spans="1:16" ht="49.5">
      <c r="A21" s="1"/>
      <c r="B21" s="23"/>
      <c r="C21" s="1"/>
      <c r="D21" s="1"/>
      <c r="E21" s="1"/>
      <c r="F21" s="60" t="s">
        <v>58</v>
      </c>
      <c r="G21" s="59">
        <f>$B$18*K21</f>
        <v>1111969985.366</v>
      </c>
      <c r="H21" s="48">
        <f>H17/G8*100%</f>
        <v>21481.8</v>
      </c>
      <c r="I21" s="47" t="s">
        <v>29</v>
      </c>
      <c r="J21" s="1"/>
      <c r="K21" s="4">
        <v>0.2</v>
      </c>
      <c r="L21" s="1"/>
      <c r="M21" s="1"/>
      <c r="N21" s="1"/>
      <c r="O21" s="1"/>
      <c r="P21" s="1"/>
    </row>
    <row r="22" spans="1:16" ht="31.5">
      <c r="A22" s="1"/>
      <c r="B22" s="23"/>
      <c r="C22" s="1"/>
      <c r="D22" s="1"/>
      <c r="E22" s="1"/>
      <c r="F22" s="60" t="s">
        <v>59</v>
      </c>
      <c r="G22" s="57">
        <f>G20+G21</f>
        <v>5559849926.83</v>
      </c>
      <c r="H22" s="46">
        <f>H20+H21</f>
        <v>54530.72307692308</v>
      </c>
      <c r="I22" s="1"/>
      <c r="J22" s="1"/>
      <c r="K22" s="1"/>
      <c r="L22" s="1"/>
      <c r="M22" s="1"/>
      <c r="N22" s="1"/>
      <c r="O22" s="1"/>
      <c r="P22" s="1"/>
    </row>
    <row r="23" spans="2:16" ht="15.75">
      <c r="B23" s="2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36" spans="1:10" ht="15.75">
      <c r="A36" s="1"/>
      <c r="B36" s="28"/>
      <c r="C36" s="1"/>
      <c r="D36" s="1"/>
      <c r="E36" s="1"/>
      <c r="F36" s="1"/>
      <c r="J36" s="19"/>
    </row>
    <row r="37" spans="4:6" ht="15.75">
      <c r="D37" s="1"/>
      <c r="E37" s="1"/>
      <c r="F37" s="1"/>
    </row>
    <row r="38" spans="1:8" ht="15.75">
      <c r="A38" s="1"/>
      <c r="B38" s="23"/>
      <c r="C38" s="1"/>
      <c r="D38" s="1"/>
      <c r="E38" s="1"/>
      <c r="F38" s="1"/>
      <c r="G38" s="16"/>
      <c r="H38" s="16"/>
    </row>
    <row r="39" spans="1:8" ht="15.75">
      <c r="A39" s="1"/>
      <c r="B39" s="30"/>
      <c r="C39" s="1"/>
      <c r="D39" s="32"/>
      <c r="E39" s="1"/>
      <c r="F39" s="1"/>
      <c r="G39" s="11"/>
      <c r="H39" s="12"/>
    </row>
    <row r="40" spans="1:9" ht="15.75">
      <c r="A40" s="1"/>
      <c r="B40" s="29"/>
      <c r="C40" s="23"/>
      <c r="D40" s="8"/>
      <c r="E40" s="3"/>
      <c r="F40" s="14"/>
      <c r="G40" s="15"/>
      <c r="H40" s="13"/>
      <c r="I40" s="14"/>
    </row>
    <row r="41" spans="1:6" ht="15.75">
      <c r="A41" s="1"/>
      <c r="B41" s="29"/>
      <c r="C41" s="23"/>
      <c r="D41" s="1"/>
      <c r="E41" s="3"/>
      <c r="F41" s="14"/>
    </row>
    <row r="42" spans="1:6" ht="15.75">
      <c r="A42" s="1"/>
      <c r="B42" s="31"/>
      <c r="C42" s="1"/>
      <c r="D42" s="1"/>
      <c r="E42" s="10"/>
      <c r="F42" s="1"/>
    </row>
    <row r="43" spans="1:11" ht="15.75">
      <c r="A43" s="1"/>
      <c r="B43" s="23"/>
      <c r="C43" s="1"/>
      <c r="D43" s="1"/>
      <c r="E43" s="1"/>
      <c r="F43" s="1"/>
      <c r="H43" s="13"/>
      <c r="I43" s="17"/>
      <c r="K43" s="11"/>
    </row>
    <row r="44" spans="1:11" ht="18">
      <c r="A44" s="1"/>
      <c r="B44" s="23"/>
      <c r="C44" s="1"/>
      <c r="D44" s="1"/>
      <c r="E44" s="1"/>
      <c r="F44" s="1"/>
      <c r="H44" s="18"/>
      <c r="I44" s="17"/>
      <c r="K44" s="11"/>
    </row>
    <row r="45" spans="1:8" ht="15.75">
      <c r="A45" s="1"/>
      <c r="B45" s="23"/>
      <c r="C45" s="1"/>
      <c r="D45" s="1"/>
      <c r="E45" s="1"/>
      <c r="F45" s="1"/>
      <c r="H45" s="13"/>
    </row>
  </sheetData>
  <sheetProtection/>
  <hyperlinks>
    <hyperlink ref="J5" r:id="rId1" display="../RBA/Consumer_credit_reform_and_behaviour.htm"/>
    <hyperlink ref="J6" r:id="rId2" display="../Parliament/WrittenQuestions/Chapter_5.htm"/>
  </hyperlinks>
  <printOptions/>
  <pageMargins left="0.7" right="0.7" top="0.75" bottom="0.75" header="0.3" footer="0.3"/>
  <pageSetup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B55"/>
  <sheetViews>
    <sheetView zoomScalePageLayoutView="0" workbookViewId="0" topLeftCell="A10">
      <selection activeCell="G21" sqref="G21"/>
    </sheetView>
  </sheetViews>
  <sheetFormatPr defaultColWidth="9.140625" defaultRowHeight="15"/>
  <cols>
    <col min="1" max="1" width="55.28125" style="76" customWidth="1"/>
    <col min="2" max="2" width="18.140625" style="84" customWidth="1"/>
    <col min="3" max="3" width="45.00390625" style="76" customWidth="1"/>
    <col min="4" max="4" width="17.7109375" style="76" customWidth="1"/>
    <col min="5" max="5" width="14.140625" style="76" customWidth="1"/>
    <col min="6" max="6" width="6.28125" style="76" customWidth="1"/>
    <col min="7" max="7" width="9.140625" style="76" customWidth="1"/>
    <col min="8" max="8" width="12.57421875" style="76" customWidth="1"/>
    <col min="9" max="9" width="14.8515625" style="76" customWidth="1"/>
    <col min="10" max="10" width="71.421875" style="76" customWidth="1"/>
    <col min="11" max="11" width="10.57421875" style="76" customWidth="1"/>
    <col min="12" max="12" width="11.140625" style="76" customWidth="1"/>
    <col min="13" max="13" width="15.00390625" style="0" customWidth="1"/>
  </cols>
  <sheetData>
    <row r="1" spans="1:236" ht="16.5">
      <c r="A1" s="120" t="s">
        <v>17</v>
      </c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</row>
    <row r="2" ht="16.5" customHeight="1">
      <c r="A2" s="121" t="s">
        <v>78</v>
      </c>
    </row>
    <row r="3" spans="1:3" ht="16.5">
      <c r="A3" s="76" t="str">
        <f>OldCalcs!A3</f>
        <v>Number of Credit Cards held by Credit Cardholders in Aust</v>
      </c>
      <c r="B3" s="93" t="s">
        <v>76</v>
      </c>
      <c r="C3" s="76" t="s">
        <v>80</v>
      </c>
    </row>
    <row r="4" spans="1:3" ht="16.5">
      <c r="A4" s="76" t="s">
        <v>33</v>
      </c>
      <c r="B4" s="81">
        <v>7515000</v>
      </c>
      <c r="C4" s="76" t="s">
        <v>95</v>
      </c>
    </row>
    <row r="5" spans="1:3" ht="16.5">
      <c r="A5" s="76" t="s">
        <v>83</v>
      </c>
      <c r="B5" s="80">
        <v>0.7019</v>
      </c>
      <c r="C5" s="76" t="s">
        <v>82</v>
      </c>
    </row>
    <row r="6" spans="1:3" ht="16.5">
      <c r="A6" s="76" t="s">
        <v>81</v>
      </c>
      <c r="B6" s="86">
        <v>24588101114</v>
      </c>
      <c r="C6" s="76" t="s">
        <v>82</v>
      </c>
    </row>
    <row r="7" spans="1:3" ht="16.5">
      <c r="A7" s="76" t="s">
        <v>84</v>
      </c>
      <c r="B7" s="94">
        <v>51764294059</v>
      </c>
      <c r="C7" s="77" t="s">
        <v>79</v>
      </c>
    </row>
    <row r="8" spans="1:3" ht="16.5">
      <c r="A8" s="76" t="s">
        <v>77</v>
      </c>
      <c r="B8" s="94">
        <v>32874733510</v>
      </c>
      <c r="C8" s="77" t="s">
        <v>79</v>
      </c>
    </row>
    <row r="9" spans="1:3" ht="16.5">
      <c r="A9" s="76" t="s">
        <v>132</v>
      </c>
      <c r="B9" s="95">
        <f>CreditCardDebtClock!E19</f>
        <v>0.17219925704549902</v>
      </c>
      <c r="C9" s="77" t="str">
        <f>A1</f>
        <v>ASIC MoneySmart 'Credit card debt clock</v>
      </c>
    </row>
    <row r="10" spans="1:3" ht="16.5">
      <c r="A10" s="76" t="s">
        <v>91</v>
      </c>
      <c r="B10" s="96">
        <f>B8*B9</f>
        <v>5661004685.99077</v>
      </c>
      <c r="C10" s="76" t="s">
        <v>92</v>
      </c>
    </row>
    <row r="11" spans="1:4" ht="16.5">
      <c r="A11" s="76" t="s">
        <v>85</v>
      </c>
      <c r="B11" s="79">
        <v>0.33</v>
      </c>
      <c r="C11" s="76" t="s">
        <v>141</v>
      </c>
      <c r="D11" s="87"/>
    </row>
    <row r="12" spans="1:4" ht="18.75">
      <c r="A12" s="76" t="s">
        <v>86</v>
      </c>
      <c r="B12" s="79">
        <f>1-B11</f>
        <v>0.6699999999999999</v>
      </c>
      <c r="C12" s="76" t="s">
        <v>140</v>
      </c>
      <c r="D12" s="98"/>
    </row>
    <row r="13" spans="1:3" ht="16.5">
      <c r="A13" s="76" t="s">
        <v>87</v>
      </c>
      <c r="B13" s="83">
        <f>Persistent_Revolvers!D9</f>
        <v>0.38134055822229596</v>
      </c>
      <c r="C13" s="84" t="s">
        <v>104</v>
      </c>
    </row>
    <row r="14" spans="1:2" ht="16.5">
      <c r="A14" s="76" t="s">
        <v>88</v>
      </c>
      <c r="B14" s="83">
        <f>Persistent_Revolvers!D8</f>
        <v>0.618659441777704</v>
      </c>
    </row>
    <row r="15" spans="1:12" s="74" customFormat="1" ht="16.5">
      <c r="A15" s="76" t="s">
        <v>90</v>
      </c>
      <c r="B15" s="97">
        <v>0.2</v>
      </c>
      <c r="C15" s="76" t="s">
        <v>135</v>
      </c>
      <c r="D15" s="76"/>
      <c r="E15" s="76"/>
      <c r="F15" s="76"/>
      <c r="G15" s="76"/>
      <c r="H15" s="76"/>
      <c r="I15" s="76"/>
      <c r="J15" s="76"/>
      <c r="K15" s="76"/>
      <c r="L15" s="76"/>
    </row>
    <row r="16" spans="1:3" ht="16.5">
      <c r="A16" s="76" t="s">
        <v>89</v>
      </c>
      <c r="B16" s="97">
        <v>0.8</v>
      </c>
      <c r="C16" s="76" t="s">
        <v>135</v>
      </c>
    </row>
    <row r="17" spans="1:3" ht="16.5">
      <c r="A17" s="76" t="str">
        <f>A8</f>
        <v>Credit Card debt accruing interest </v>
      </c>
      <c r="B17" s="99">
        <f>B8</f>
        <v>32874733510</v>
      </c>
      <c r="C17" s="75" t="str">
        <f>C8</f>
        <v>as at Jan 2017 - Finder</v>
      </c>
    </row>
    <row r="18" spans="1:3" ht="16.5">
      <c r="A18" s="76" t="str">
        <f>A10</f>
        <v>Annual interest incurred on Credit Card debt accruing interest</v>
      </c>
      <c r="B18" s="99">
        <f>B10</f>
        <v>5661004685.99077</v>
      </c>
      <c r="C18" s="76" t="s">
        <v>96</v>
      </c>
    </row>
    <row r="19" spans="1:3" ht="16.5">
      <c r="A19" s="100" t="s">
        <v>97</v>
      </c>
      <c r="B19" s="139" t="s">
        <v>134</v>
      </c>
      <c r="C19" s="140" t="s">
        <v>134</v>
      </c>
    </row>
    <row r="20" spans="1:3" ht="16.5">
      <c r="A20" s="135">
        <v>1.65</v>
      </c>
      <c r="B20" s="141">
        <v>5</v>
      </c>
      <c r="C20" s="141">
        <f>B20*A20</f>
        <v>8.25</v>
      </c>
    </row>
    <row r="21" spans="1:3" ht="16.5">
      <c r="A21" s="136">
        <v>2</v>
      </c>
      <c r="B21" s="141">
        <v>5</v>
      </c>
      <c r="C21" s="141">
        <f>B21*A21</f>
        <v>10</v>
      </c>
    </row>
    <row r="22" spans="1:3" ht="16.5">
      <c r="A22" s="138">
        <v>5.5</v>
      </c>
      <c r="B22" s="141">
        <v>5</v>
      </c>
      <c r="C22" s="141">
        <f>B22*A22</f>
        <v>27.5</v>
      </c>
    </row>
    <row r="23" ht="16.5">
      <c r="A23" s="137"/>
    </row>
    <row r="24" spans="1:3" ht="16.5">
      <c r="A24" s="76" t="s">
        <v>44</v>
      </c>
      <c r="B24" s="79">
        <f>B12</f>
        <v>0.6699999999999999</v>
      </c>
      <c r="C24" s="76" t="str">
        <f>C12</f>
        <v>of Credit Cardholders</v>
      </c>
    </row>
    <row r="25" spans="1:12" s="73" customFormat="1" ht="16.5">
      <c r="A25" s="76" t="s">
        <v>45</v>
      </c>
      <c r="B25" s="79">
        <f>B11</f>
        <v>0.33</v>
      </c>
      <c r="C25" s="76" t="str">
        <f>C12</f>
        <v>of Credit Cardholders</v>
      </c>
      <c r="D25" s="76"/>
      <c r="E25" s="76"/>
      <c r="F25" s="76"/>
      <c r="G25" s="76"/>
      <c r="H25" s="76"/>
      <c r="I25" s="76"/>
      <c r="J25" s="76"/>
      <c r="K25" s="76"/>
      <c r="L25" s="76"/>
    </row>
    <row r="26" spans="1:3" ht="16.5">
      <c r="A26" s="76" t="s">
        <v>100</v>
      </c>
      <c r="B26" s="80">
        <f>Persistent_Revolvers!D8</f>
        <v>0.618659441777704</v>
      </c>
      <c r="C26" s="76" t="s">
        <v>136</v>
      </c>
    </row>
    <row r="27" spans="1:3" ht="16.5">
      <c r="A27" s="76" t="s">
        <v>101</v>
      </c>
      <c r="B27" s="80">
        <f>Persistent_Revolvers!D9</f>
        <v>0.38134055822229596</v>
      </c>
      <c r="C27" s="76" t="s">
        <v>137</v>
      </c>
    </row>
    <row r="28" ht="16.5">
      <c r="B28" s="80"/>
    </row>
    <row r="29" spans="1:3" ht="16.5">
      <c r="A29" s="76" t="s">
        <v>111</v>
      </c>
      <c r="B29" s="81">
        <f>$B$4*B24*A20</f>
        <v>8307832.499999998</v>
      </c>
      <c r="C29" s="76" t="s">
        <v>4</v>
      </c>
    </row>
    <row r="30" spans="1:3" ht="16.5">
      <c r="A30" s="76" t="s">
        <v>112</v>
      </c>
      <c r="B30" s="81">
        <f>$B$4*B33*A21</f>
        <v>3068488.9652732345</v>
      </c>
      <c r="C30" s="76" t="s">
        <v>4</v>
      </c>
    </row>
    <row r="31" spans="1:3" ht="18.75">
      <c r="A31" s="76" t="s">
        <v>113</v>
      </c>
      <c r="B31" s="82">
        <f>$B$4*B34*A22</f>
        <v>5201380.345498606</v>
      </c>
      <c r="C31" s="76" t="s">
        <v>4</v>
      </c>
    </row>
    <row r="32" spans="2:3" ht="16.5">
      <c r="B32" s="81">
        <f>B29+B30+B31</f>
        <v>16577701.810771838</v>
      </c>
      <c r="C32" s="76" t="s">
        <v>4</v>
      </c>
    </row>
    <row r="33" spans="1:3" ht="16.5">
      <c r="A33" s="76" t="s">
        <v>98</v>
      </c>
      <c r="B33" s="83">
        <f>B26*B25</f>
        <v>0.20415761578664235</v>
      </c>
      <c r="C33" s="76" t="s">
        <v>138</v>
      </c>
    </row>
    <row r="34" spans="1:3" ht="16.5">
      <c r="A34" s="76" t="s">
        <v>99</v>
      </c>
      <c r="B34" s="173">
        <f>B27*B25</f>
        <v>0.12584238421335767</v>
      </c>
      <c r="C34" s="76" t="s">
        <v>138</v>
      </c>
    </row>
    <row r="35" ht="16.5">
      <c r="B35" s="80">
        <f>B24+B33+B34</f>
        <v>1</v>
      </c>
    </row>
    <row r="36" spans="1:3" ht="16.5">
      <c r="A36" s="76" t="s">
        <v>99</v>
      </c>
      <c r="B36" s="151">
        <f>B4*B34</f>
        <v>945705.5173633829</v>
      </c>
      <c r="C36" s="76" t="s">
        <v>143</v>
      </c>
    </row>
    <row r="37" ht="16.5"/>
    <row r="38" spans="1:3" ht="16.5">
      <c r="A38" s="76" t="str">
        <f>A8</f>
        <v>Credit Card debt accruing interest </v>
      </c>
      <c r="B38" s="85">
        <f>B8</f>
        <v>32874733510</v>
      </c>
      <c r="C38" s="76" t="s">
        <v>79</v>
      </c>
    </row>
    <row r="39" spans="1:12" s="74" customFormat="1" ht="16.5">
      <c r="A39" s="76"/>
      <c r="B39" s="85"/>
      <c r="C39" s="84" t="s">
        <v>4</v>
      </c>
      <c r="D39" s="76" t="s">
        <v>105</v>
      </c>
      <c r="E39" s="76"/>
      <c r="F39" s="76"/>
      <c r="G39" s="76"/>
      <c r="H39" s="76"/>
      <c r="I39" s="76"/>
      <c r="J39" s="76"/>
      <c r="K39" s="76"/>
      <c r="L39" s="76"/>
    </row>
    <row r="40" spans="1:6" ht="16.5">
      <c r="A40" s="76" t="s">
        <v>102</v>
      </c>
      <c r="B40" s="86">
        <f>B15*$B$38</f>
        <v>6574946702</v>
      </c>
      <c r="C40" s="87">
        <f>B30</f>
        <v>3068488.9652732345</v>
      </c>
      <c r="D40" s="88">
        <f>B40/C40</f>
        <v>2142.731088952941</v>
      </c>
      <c r="E40" s="88">
        <f>C40*D40</f>
        <v>6574946702</v>
      </c>
      <c r="F40" s="89">
        <f>E40/$E$42</f>
        <v>0.2</v>
      </c>
    </row>
    <row r="41" spans="1:6" ht="16.5">
      <c r="A41" s="76" t="s">
        <v>103</v>
      </c>
      <c r="B41" s="90">
        <f>B16*$B$38</f>
        <v>26299786808</v>
      </c>
      <c r="C41" s="87">
        <f>B31</f>
        <v>5201380.345498606</v>
      </c>
      <c r="D41" s="88">
        <f>B41/C41</f>
        <v>5056.30910663175</v>
      </c>
      <c r="E41" s="91">
        <f>C41*D41</f>
        <v>26299786808</v>
      </c>
      <c r="F41" s="89">
        <f>E41/$E$42</f>
        <v>0.8</v>
      </c>
    </row>
    <row r="42" spans="2:5" ht="16.5">
      <c r="B42" s="86">
        <f>B40+B41</f>
        <v>32874733510</v>
      </c>
      <c r="E42" s="86">
        <f>E40+E41</f>
        <v>32874733510</v>
      </c>
    </row>
    <row r="44" spans="1:14" ht="30" customHeight="1">
      <c r="A44" s="76" t="str">
        <f>A9</f>
        <v>Ave Credit Card interest rate</v>
      </c>
      <c r="B44" s="80">
        <f>B9</f>
        <v>0.17219925704549902</v>
      </c>
      <c r="K44" s="115" t="s">
        <v>121</v>
      </c>
      <c r="L44" s="115" t="s">
        <v>122</v>
      </c>
      <c r="M44" s="102"/>
      <c r="N44" s="76"/>
    </row>
    <row r="45" spans="1:18" ht="16.5">
      <c r="A45" s="107" t="s">
        <v>108</v>
      </c>
      <c r="B45" s="108">
        <f>B40*$B$44</f>
        <v>1132200937.198154</v>
      </c>
      <c r="C45" s="105" t="str">
        <f>A30</f>
        <v>Agg. # Credit Cards owned by Occasional Revolvers</v>
      </c>
      <c r="D45" s="106">
        <f>B30</f>
        <v>3068488.9652732345</v>
      </c>
      <c r="E45" s="103">
        <f>B45/D45</f>
        <v>368.97670156598946</v>
      </c>
      <c r="F45" s="104" t="s">
        <v>107</v>
      </c>
      <c r="G45" s="104"/>
      <c r="H45" s="104"/>
      <c r="I45" s="104"/>
      <c r="J45" s="104"/>
      <c r="K45" s="101">
        <f>A21</f>
        <v>2</v>
      </c>
      <c r="L45" s="92">
        <f>K45*E45</f>
        <v>737.9534031319789</v>
      </c>
      <c r="M45" s="110">
        <f>D45*E45</f>
        <v>1132200937.198154</v>
      </c>
      <c r="N45" s="107" t="s">
        <v>114</v>
      </c>
      <c r="O45" s="112"/>
      <c r="P45" s="112"/>
      <c r="Q45" s="112"/>
      <c r="R45" s="112"/>
    </row>
    <row r="46" spans="1:18" ht="16.5">
      <c r="A46" s="107" t="s">
        <v>109</v>
      </c>
      <c r="B46" s="109">
        <f>B41*$B$44</f>
        <v>4528803748.792616</v>
      </c>
      <c r="C46" s="105" t="str">
        <f>A31</f>
        <v>Agg. # Credit Cards owned by Persistent Revolvers</v>
      </c>
      <c r="D46" s="106">
        <f>B31</f>
        <v>5201380.345498606</v>
      </c>
      <c r="E46" s="103">
        <f>B46/D46</f>
        <v>870.6926715543782</v>
      </c>
      <c r="F46" s="104" t="s">
        <v>106</v>
      </c>
      <c r="G46" s="104"/>
      <c r="H46" s="104"/>
      <c r="I46" s="104"/>
      <c r="J46" s="104"/>
      <c r="K46" s="101">
        <f>A22</f>
        <v>5.5</v>
      </c>
      <c r="L46" s="92">
        <f>K46*E46</f>
        <v>4788.80969354908</v>
      </c>
      <c r="M46" s="111">
        <f>D46*E46</f>
        <v>4528803748.792616</v>
      </c>
      <c r="N46" s="107" t="s">
        <v>115</v>
      </c>
      <c r="O46" s="112"/>
      <c r="P46" s="112"/>
      <c r="Q46" s="112"/>
      <c r="R46" s="112"/>
    </row>
    <row r="47" spans="1:13" ht="16.5">
      <c r="A47" s="76" t="s">
        <v>110</v>
      </c>
      <c r="B47" s="86">
        <f>B45+B46</f>
        <v>5661004685.99077</v>
      </c>
      <c r="F47" s="76" t="s">
        <v>30</v>
      </c>
      <c r="J47" s="144" t="s">
        <v>133</v>
      </c>
      <c r="K47" s="124"/>
      <c r="L47" s="124"/>
      <c r="M47" s="86">
        <f>M45+M46</f>
        <v>5661004685.99077</v>
      </c>
    </row>
    <row r="48" spans="4:12" ht="16.5">
      <c r="D48" s="76" t="s">
        <v>30</v>
      </c>
      <c r="J48" s="144" t="s">
        <v>118</v>
      </c>
      <c r="K48" s="125">
        <v>0.75</v>
      </c>
      <c r="L48" s="126">
        <f>K48/K50</f>
        <v>0.922509225092251</v>
      </c>
    </row>
    <row r="49" spans="1:12" ht="16.5">
      <c r="A49" s="113" t="s">
        <v>116</v>
      </c>
      <c r="B49" s="145">
        <f>L45</f>
        <v>737.9534031319789</v>
      </c>
      <c r="C49" s="146">
        <f>B49*$L$49</f>
        <v>57.184581054507596</v>
      </c>
      <c r="D49" s="113" t="s">
        <v>142</v>
      </c>
      <c r="E49" s="113"/>
      <c r="F49" s="113"/>
      <c r="G49" s="78"/>
      <c r="H49" s="78"/>
      <c r="I49" s="114">
        <f>B49+C49</f>
        <v>795.1379841864865</v>
      </c>
      <c r="J49" s="144" t="s">
        <v>119</v>
      </c>
      <c r="K49" s="127">
        <v>0.063</v>
      </c>
      <c r="L49" s="128">
        <f>K49/K50</f>
        <v>0.07749077490774908</v>
      </c>
    </row>
    <row r="50" spans="1:12" ht="16.5">
      <c r="A50" s="113" t="s">
        <v>117</v>
      </c>
      <c r="B50" s="145">
        <f>L46</f>
        <v>4788.80969354908</v>
      </c>
      <c r="C50" s="147">
        <f>B50*$L$49</f>
        <v>371.08857403885867</v>
      </c>
      <c r="D50" s="113" t="s">
        <v>120</v>
      </c>
      <c r="E50" s="113"/>
      <c r="F50" s="113"/>
      <c r="G50" s="78"/>
      <c r="H50" s="78"/>
      <c r="I50" s="114">
        <f>B50+C50</f>
        <v>5159.898267587939</v>
      </c>
      <c r="J50" s="124"/>
      <c r="K50" s="129">
        <f>K48+K49</f>
        <v>0.813</v>
      </c>
      <c r="L50" s="130">
        <f>L48+L49</f>
        <v>1</v>
      </c>
    </row>
    <row r="51" spans="4:10" ht="16.5">
      <c r="D51" s="113" t="str">
        <f>A25</f>
        <v>Percentage of Credit Cards owned by Revolvers</v>
      </c>
      <c r="E51" s="113"/>
      <c r="F51" s="113"/>
      <c r="G51" s="113"/>
      <c r="H51" s="113"/>
      <c r="I51" s="143">
        <f>B25</f>
        <v>0.33</v>
      </c>
      <c r="J51" s="122" t="str">
        <f>C25</f>
        <v>of Credit Cardholders</v>
      </c>
    </row>
    <row r="52" spans="4:10" ht="16.5">
      <c r="D52" s="113" t="str">
        <f>A26</f>
        <v>Percentage of Credit Cards owned by Occasional Revolvers</v>
      </c>
      <c r="E52" s="113"/>
      <c r="F52" s="113"/>
      <c r="G52" s="113"/>
      <c r="H52" s="113"/>
      <c r="I52" s="143">
        <f>OldCalcs!C30</f>
        <v>0.38134055822229596</v>
      </c>
      <c r="J52" s="122" t="str">
        <f>OldCalcs!D30</f>
        <v>of all Revolvers</v>
      </c>
    </row>
    <row r="53" spans="4:10" ht="16.5">
      <c r="D53" s="113" t="str">
        <f>A27</f>
        <v>Percentage of Credit Cards owned by Persistent Revolvers</v>
      </c>
      <c r="E53" s="113"/>
      <c r="F53" s="113"/>
      <c r="G53" s="113"/>
      <c r="H53" s="113"/>
      <c r="I53" s="143">
        <f>B34</f>
        <v>0.12584238421335767</v>
      </c>
      <c r="J53" s="122" t="str">
        <f>C34</f>
        <v>of all Credit Cardholders</v>
      </c>
    </row>
    <row r="54" spans="4:14" ht="16.5">
      <c r="D54" s="113" t="str">
        <f>A31</f>
        <v>Agg. # Credit Cards owned by Persistent Revolvers</v>
      </c>
      <c r="E54" s="113"/>
      <c r="F54" s="113"/>
      <c r="G54" s="113"/>
      <c r="H54" s="113"/>
      <c r="I54" s="123">
        <f>B31</f>
        <v>5201380.345498606</v>
      </c>
      <c r="J54" s="122" t="str">
        <f>OldCalcs!D32</f>
        <v>Credit Cards</v>
      </c>
      <c r="K54" s="76" t="s">
        <v>130</v>
      </c>
      <c r="L54" s="134" t="str">
        <f>B3</f>
        <v>16,699,272 </v>
      </c>
      <c r="M54" t="s">
        <v>131</v>
      </c>
      <c r="N54" s="76" t="s">
        <v>80</v>
      </c>
    </row>
    <row r="55" ht="16.5">
      <c r="D55" s="76" t="s">
        <v>30</v>
      </c>
    </row>
  </sheetData>
  <sheetProtection/>
  <hyperlinks>
    <hyperlink ref="A1" r:id="rId1" display="ASIC MoneySmart 'Credit card debt clock"/>
    <hyperlink ref="A2" r:id="rId2" display="Australian Credit Card and Debit Card Statistics 2017 - Finder"/>
    <hyperlink ref="C9" r:id="rId3" display="https://www.moneysmart.gov.au/borrowing-and-credit/credit-cards/credit-card-debt-clock"/>
    <hyperlink ref="C7" r:id="rId4" display="as at Jan 2017 - Finder"/>
    <hyperlink ref="C8" r:id="rId5" display="as at Jan 2017 - Finder"/>
    <hyperlink ref="C17" r:id="rId6" display="https://www.finder.com.au/credit-cards/credit-card-statistics"/>
  </hyperlinks>
  <printOptions/>
  <pageMargins left="0.7" right="0.7" top="0.75" bottom="0.75" header="0.3" footer="0.3"/>
  <pageSetup orientation="portrait" r:id="rId8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2:M62"/>
  <sheetViews>
    <sheetView tabSelected="1" zoomScalePageLayoutView="0" workbookViewId="0" topLeftCell="A19">
      <selection activeCell="A41" sqref="A41"/>
    </sheetView>
  </sheetViews>
  <sheetFormatPr defaultColWidth="9.140625" defaultRowHeight="15"/>
  <cols>
    <col min="5" max="5" width="27.421875" style="0" customWidth="1"/>
    <col min="6" max="6" width="20.140625" style="0" customWidth="1"/>
    <col min="7" max="7" width="11.421875" style="118" customWidth="1"/>
    <col min="8" max="8" width="21.57421875" style="0" customWidth="1"/>
    <col min="9" max="9" width="23.7109375" style="0" customWidth="1"/>
    <col min="10" max="10" width="15.421875" style="0" bestFit="1" customWidth="1"/>
  </cols>
  <sheetData>
    <row r="2" ht="18.75">
      <c r="A2" s="9" t="s">
        <v>210</v>
      </c>
    </row>
    <row r="3" spans="1:13" ht="15.75">
      <c r="A3" s="177" t="s">
        <v>205</v>
      </c>
      <c r="B3" s="177"/>
      <c r="C3" s="177"/>
      <c r="D3" s="177"/>
      <c r="E3" s="177"/>
      <c r="F3" s="196">
        <v>0.68</v>
      </c>
      <c r="G3" s="183"/>
      <c r="H3" s="177"/>
      <c r="I3" s="177"/>
      <c r="J3" s="177"/>
      <c r="K3" s="177"/>
      <c r="L3" s="177"/>
      <c r="M3" s="177"/>
    </row>
    <row r="4" spans="1:13" s="74" customFormat="1" ht="15.75">
      <c r="A4" s="177" t="s">
        <v>206</v>
      </c>
      <c r="B4" s="177"/>
      <c r="C4" s="177"/>
      <c r="D4" s="177"/>
      <c r="E4" s="177"/>
      <c r="F4" s="181">
        <f>333.72*10000000</f>
        <v>3337200000.0000005</v>
      </c>
      <c r="G4" s="183"/>
      <c r="H4" s="177"/>
      <c r="I4" s="177"/>
      <c r="J4" s="177"/>
      <c r="K4" s="177"/>
      <c r="L4" s="177"/>
      <c r="M4" s="177"/>
    </row>
    <row r="5" spans="1:13" s="74" customFormat="1" ht="15.75">
      <c r="A5" s="177" t="s">
        <v>207</v>
      </c>
      <c r="B5" s="177"/>
      <c r="C5" s="177"/>
      <c r="D5" s="177"/>
      <c r="E5" s="177"/>
      <c r="F5" s="197">
        <v>109</v>
      </c>
      <c r="G5" s="183"/>
      <c r="H5" s="177"/>
      <c r="I5" s="177"/>
      <c r="J5" s="177"/>
      <c r="K5" s="177"/>
      <c r="L5" s="177"/>
      <c r="M5" s="177"/>
    </row>
    <row r="6" spans="1:13" s="74" customFormat="1" ht="15.75">
      <c r="A6" s="177" t="s">
        <v>208</v>
      </c>
      <c r="B6" s="177"/>
      <c r="C6" s="177"/>
      <c r="D6" s="177"/>
      <c r="E6" s="177"/>
      <c r="F6" s="198">
        <f>F4/F5</f>
        <v>30616513.761467893</v>
      </c>
      <c r="G6" s="183" t="s">
        <v>209</v>
      </c>
      <c r="H6" s="177"/>
      <c r="I6" s="177"/>
      <c r="J6" s="177"/>
      <c r="K6" s="177"/>
      <c r="L6" s="177"/>
      <c r="M6" s="177"/>
    </row>
    <row r="7" spans="1:13" s="74" customFormat="1" ht="15.75">
      <c r="A7" s="177"/>
      <c r="B7" s="177"/>
      <c r="C7" s="177"/>
      <c r="D7" s="177"/>
      <c r="E7" s="177"/>
      <c r="F7" s="198"/>
      <c r="G7" s="183"/>
      <c r="H7" s="177"/>
      <c r="I7" s="177"/>
      <c r="J7" s="177"/>
      <c r="K7" s="177"/>
      <c r="L7" s="177"/>
      <c r="M7" s="177"/>
    </row>
    <row r="8" spans="1:13" s="74" customFormat="1" ht="15.75">
      <c r="A8" s="177"/>
      <c r="B8" s="177"/>
      <c r="C8" s="177"/>
      <c r="D8" s="177"/>
      <c r="E8" s="177"/>
      <c r="F8" s="198"/>
      <c r="G8" s="183"/>
      <c r="H8" s="177"/>
      <c r="I8" s="177"/>
      <c r="J8" s="177"/>
      <c r="K8" s="177"/>
      <c r="L8" s="177"/>
      <c r="M8" s="177"/>
    </row>
    <row r="9" spans="1:13" s="74" customFormat="1" ht="15.75">
      <c r="A9" s="168" t="s">
        <v>211</v>
      </c>
      <c r="B9" s="177"/>
      <c r="C9" s="177"/>
      <c r="D9" s="177"/>
      <c r="E9" s="177"/>
      <c r="F9" s="198"/>
      <c r="G9" s="183"/>
      <c r="H9" s="177"/>
      <c r="I9" s="177"/>
      <c r="J9" s="177"/>
      <c r="K9" s="177"/>
      <c r="L9" s="177"/>
      <c r="M9" s="177"/>
    </row>
    <row r="10" spans="1:13" s="74" customFormat="1" ht="29.25" customHeight="1">
      <c r="A10" s="199" t="s">
        <v>212</v>
      </c>
      <c r="B10" s="177"/>
      <c r="C10" s="177"/>
      <c r="D10" s="177"/>
      <c r="E10" s="177"/>
      <c r="F10" s="198">
        <f>17.24*1000000000</f>
        <v>17240000000</v>
      </c>
      <c r="G10" s="184">
        <f>G27</f>
        <v>0.22</v>
      </c>
      <c r="H10" s="181">
        <f>F10*G10</f>
        <v>3792800000</v>
      </c>
      <c r="I10" s="201" t="s">
        <v>213</v>
      </c>
      <c r="J10" s="200">
        <v>148700000</v>
      </c>
      <c r="K10" s="202">
        <f>J10/F10</f>
        <v>0.008625290023201856</v>
      </c>
      <c r="L10" s="177"/>
      <c r="M10" s="177"/>
    </row>
    <row r="11" spans="1:13" s="74" customFormat="1" ht="15.75">
      <c r="A11" s="177"/>
      <c r="B11" s="177"/>
      <c r="C11" s="177"/>
      <c r="D11" s="177"/>
      <c r="E11" s="177"/>
      <c r="F11" s="198"/>
      <c r="G11" s="183"/>
      <c r="H11" s="177"/>
      <c r="I11" s="177"/>
      <c r="J11" s="177"/>
      <c r="K11" s="177"/>
      <c r="L11" s="177"/>
      <c r="M11" s="177"/>
    </row>
    <row r="12" spans="1:13" s="74" customFormat="1" ht="15.75">
      <c r="A12" s="168" t="s">
        <v>190</v>
      </c>
      <c r="B12" s="177"/>
      <c r="C12" s="177"/>
      <c r="D12" s="177"/>
      <c r="E12" s="177"/>
      <c r="F12" s="198"/>
      <c r="G12" s="183"/>
      <c r="H12" s="177"/>
      <c r="I12" s="203" t="s">
        <v>214</v>
      </c>
      <c r="J12" s="177"/>
      <c r="K12" s="177"/>
      <c r="L12" s="177"/>
      <c r="M12" s="177"/>
    </row>
    <row r="13" spans="1:13" s="74" customFormat="1" ht="15.75">
      <c r="A13" s="204" t="s">
        <v>215</v>
      </c>
      <c r="B13" s="177"/>
      <c r="C13" s="177"/>
      <c r="D13" s="177"/>
      <c r="E13" s="177"/>
      <c r="F13" s="198">
        <v>12400000</v>
      </c>
      <c r="G13" s="183" t="s">
        <v>177</v>
      </c>
      <c r="H13" s="177"/>
      <c r="I13" s="177"/>
      <c r="J13" s="177"/>
      <c r="K13" s="177"/>
      <c r="L13" s="177"/>
      <c r="M13" s="177"/>
    </row>
    <row r="14" spans="1:13" s="74" customFormat="1" ht="15.75">
      <c r="A14" s="204" t="s">
        <v>216</v>
      </c>
      <c r="B14" s="177"/>
      <c r="C14" s="177"/>
      <c r="D14" s="177"/>
      <c r="E14" s="177"/>
      <c r="F14" s="197">
        <f>17.39*1000000000</f>
        <v>17390000000</v>
      </c>
      <c r="G14" s="184">
        <f>G27</f>
        <v>0.22</v>
      </c>
      <c r="H14" s="181">
        <f>F14*G14</f>
        <v>3825800000</v>
      </c>
      <c r="I14" s="177"/>
      <c r="J14" s="177"/>
      <c r="K14" s="177"/>
      <c r="L14" s="177"/>
      <c r="M14" s="177"/>
    </row>
    <row r="15" spans="1:13" s="74" customFormat="1" ht="15.75">
      <c r="A15" s="177"/>
      <c r="B15" s="177"/>
      <c r="C15" s="177"/>
      <c r="D15" s="177"/>
      <c r="E15" s="177"/>
      <c r="F15" s="198"/>
      <c r="G15" s="183"/>
      <c r="H15" s="177"/>
      <c r="I15" s="177"/>
      <c r="J15" s="177"/>
      <c r="K15" s="177"/>
      <c r="L15" s="177"/>
      <c r="M15" s="177"/>
    </row>
    <row r="16" spans="1:13" s="74" customFormat="1" ht="15.75">
      <c r="A16" s="177"/>
      <c r="B16" s="177"/>
      <c r="C16" s="177"/>
      <c r="D16" s="177"/>
      <c r="E16" s="177"/>
      <c r="F16" s="198"/>
      <c r="G16" s="183"/>
      <c r="H16" s="177"/>
      <c r="I16" s="177"/>
      <c r="J16" s="177"/>
      <c r="K16" s="177"/>
      <c r="L16" s="177"/>
      <c r="M16" s="177"/>
    </row>
    <row r="17" spans="1:13" s="74" customFormat="1" ht="30" customHeight="1">
      <c r="A17" s="209" t="s">
        <v>217</v>
      </c>
      <c r="B17" s="210"/>
      <c r="C17" s="210"/>
      <c r="D17" s="210"/>
      <c r="E17" s="210"/>
      <c r="F17" s="198">
        <v>257000000</v>
      </c>
      <c r="G17" s="183">
        <v>12</v>
      </c>
      <c r="H17" s="181">
        <f>F17*G17</f>
        <v>3084000000</v>
      </c>
      <c r="I17" s="177"/>
      <c r="J17" s="177"/>
      <c r="K17" s="177"/>
      <c r="L17" s="177"/>
      <c r="M17" s="177"/>
    </row>
    <row r="18" spans="1:13" s="74" customFormat="1" ht="15.75">
      <c r="A18" s="204" t="s">
        <v>30</v>
      </c>
      <c r="B18" s="206"/>
      <c r="C18" s="206"/>
      <c r="D18" s="206"/>
      <c r="E18" s="206"/>
      <c r="F18" s="207"/>
      <c r="G18" s="208"/>
      <c r="H18" s="177"/>
      <c r="I18" s="177"/>
      <c r="J18" s="177"/>
      <c r="K18" s="177"/>
      <c r="L18" s="177"/>
      <c r="M18" s="177"/>
    </row>
    <row r="19" spans="1:13" s="74" customFormat="1" ht="15.75">
      <c r="A19" s="205"/>
      <c r="B19" s="177"/>
      <c r="C19" s="177"/>
      <c r="D19" s="177"/>
      <c r="E19" s="177"/>
      <c r="F19" s="198"/>
      <c r="G19" s="183"/>
      <c r="H19" s="177"/>
      <c r="I19" s="177"/>
      <c r="J19" s="177"/>
      <c r="K19" s="177"/>
      <c r="L19" s="177"/>
      <c r="M19" s="177"/>
    </row>
    <row r="20" spans="1:13" s="74" customFormat="1" ht="15.75">
      <c r="A20" s="177"/>
      <c r="B20" s="177"/>
      <c r="C20" s="177"/>
      <c r="D20" s="177"/>
      <c r="E20" s="177"/>
      <c r="F20" s="198"/>
      <c r="G20" s="183"/>
      <c r="H20" s="177"/>
      <c r="I20" s="177"/>
      <c r="J20" s="177"/>
      <c r="K20" s="177"/>
      <c r="L20" s="177"/>
      <c r="M20" s="177"/>
    </row>
    <row r="21" spans="1:13" s="74" customFormat="1" ht="15.75">
      <c r="A21" s="177"/>
      <c r="B21" s="177"/>
      <c r="C21" s="177"/>
      <c r="D21" s="177"/>
      <c r="E21" s="177"/>
      <c r="F21" s="198"/>
      <c r="G21" s="183"/>
      <c r="H21" s="177"/>
      <c r="I21" s="177"/>
      <c r="J21" s="177"/>
      <c r="K21" s="177"/>
      <c r="L21" s="177"/>
      <c r="M21" s="177"/>
    </row>
    <row r="22" spans="1:13" s="51" customFormat="1" ht="15.75">
      <c r="A22" s="168" t="s">
        <v>199</v>
      </c>
      <c r="B22" s="178"/>
      <c r="C22" s="178"/>
      <c r="D22" s="178"/>
      <c r="E22" s="178"/>
      <c r="F22" s="196"/>
      <c r="G22" s="185"/>
      <c r="H22" s="178"/>
      <c r="I22" s="178"/>
      <c r="J22" s="178"/>
      <c r="K22" s="178"/>
      <c r="L22" s="178"/>
      <c r="M22" s="178"/>
    </row>
    <row r="23" spans="1:13" ht="15.75">
      <c r="A23" s="174" t="s">
        <v>193</v>
      </c>
      <c r="B23" s="177"/>
      <c r="C23" s="177"/>
      <c r="D23" s="177"/>
      <c r="E23" s="177"/>
      <c r="F23" s="175">
        <v>13173498</v>
      </c>
      <c r="G23" s="183"/>
      <c r="H23" s="177"/>
      <c r="I23" s="177"/>
      <c r="J23" s="177"/>
      <c r="K23" s="177"/>
      <c r="L23" s="177"/>
      <c r="M23" s="177"/>
    </row>
    <row r="24" spans="1:13" ht="15.75">
      <c r="A24" s="177"/>
      <c r="B24" s="177"/>
      <c r="C24" s="177"/>
      <c r="D24" s="177"/>
      <c r="E24" s="177"/>
      <c r="F24" s="177"/>
      <c r="G24" s="183"/>
      <c r="H24" s="177"/>
      <c r="I24" s="177"/>
      <c r="J24" s="177"/>
      <c r="K24" s="177"/>
      <c r="L24" s="177"/>
      <c r="M24" s="177"/>
    </row>
    <row r="25" spans="1:13" ht="15.75">
      <c r="A25" s="174" t="s">
        <v>194</v>
      </c>
      <c r="B25" s="177"/>
      <c r="C25" s="177"/>
      <c r="D25" s="177"/>
      <c r="E25" s="177"/>
      <c r="F25" s="176">
        <v>2923</v>
      </c>
      <c r="G25" s="183"/>
      <c r="H25" s="177"/>
      <c r="I25" s="177"/>
      <c r="J25" s="177"/>
      <c r="K25" s="177"/>
      <c r="L25" s="177"/>
      <c r="M25" s="177"/>
    </row>
    <row r="26" spans="1:13" ht="15.75">
      <c r="A26" s="177"/>
      <c r="B26" s="177"/>
      <c r="C26" s="177"/>
      <c r="D26" s="177"/>
      <c r="E26" s="177"/>
      <c r="F26" s="177"/>
      <c r="G26" s="183"/>
      <c r="H26" s="177"/>
      <c r="I26" s="177"/>
      <c r="J26" s="177"/>
      <c r="K26" s="177"/>
      <c r="L26" s="177"/>
      <c r="M26" s="177"/>
    </row>
    <row r="27" spans="1:13" ht="15.75">
      <c r="A27" s="174" t="s">
        <v>218</v>
      </c>
      <c r="B27" s="177"/>
      <c r="C27" s="177"/>
      <c r="D27" s="177"/>
      <c r="E27" s="177"/>
      <c r="F27" s="176">
        <v>1344</v>
      </c>
      <c r="G27" s="184">
        <v>0.22</v>
      </c>
      <c r="H27" s="211">
        <f>F27*G27</f>
        <v>295.68</v>
      </c>
      <c r="I27" s="177"/>
      <c r="J27" s="177"/>
      <c r="K27" s="177"/>
      <c r="L27" s="177"/>
      <c r="M27" s="177"/>
    </row>
    <row r="28" spans="1:13" ht="15.75">
      <c r="A28" s="177"/>
      <c r="B28" s="177"/>
      <c r="C28" s="177"/>
      <c r="D28" s="177"/>
      <c r="E28" s="177"/>
      <c r="F28" s="177"/>
      <c r="G28" s="183"/>
      <c r="H28" s="177"/>
      <c r="I28" s="177"/>
      <c r="J28" s="177"/>
      <c r="K28" s="177"/>
      <c r="L28" s="177"/>
      <c r="M28" s="177"/>
    </row>
    <row r="29" spans="1:13" s="74" customFormat="1" ht="15.75">
      <c r="A29" s="177" t="s">
        <v>202</v>
      </c>
      <c r="B29" s="177"/>
      <c r="C29" s="177"/>
      <c r="D29" s="177"/>
      <c r="E29" s="177"/>
      <c r="F29" s="182">
        <v>3081260684</v>
      </c>
      <c r="G29" s="183"/>
      <c r="H29" s="177"/>
      <c r="I29" s="177"/>
      <c r="J29" s="177"/>
      <c r="K29" s="177"/>
      <c r="L29" s="177"/>
      <c r="M29" s="177"/>
    </row>
    <row r="30" spans="1:13" s="74" customFormat="1" ht="15.75">
      <c r="A30" s="195" t="s">
        <v>201</v>
      </c>
      <c r="B30" s="177"/>
      <c r="C30" s="177"/>
      <c r="D30" s="177"/>
      <c r="E30" s="177"/>
      <c r="F30" s="177"/>
      <c r="G30" s="183"/>
      <c r="H30" s="177"/>
      <c r="I30" s="177"/>
      <c r="J30" s="177"/>
      <c r="K30" s="177"/>
      <c r="L30" s="177"/>
      <c r="M30" s="177"/>
    </row>
    <row r="31" spans="1:13" s="74" customFormat="1" ht="15.75">
      <c r="A31" s="177" t="s">
        <v>203</v>
      </c>
      <c r="B31" s="177"/>
      <c r="C31" s="177"/>
      <c r="D31" s="177"/>
      <c r="E31" s="177"/>
      <c r="F31" s="186">
        <v>317977787510</v>
      </c>
      <c r="G31" s="183"/>
      <c r="H31" s="177"/>
      <c r="I31" s="177"/>
      <c r="J31" s="177"/>
      <c r="K31" s="177"/>
      <c r="L31" s="177"/>
      <c r="M31" s="177"/>
    </row>
    <row r="32" spans="1:13" s="74" customFormat="1" ht="15.75">
      <c r="A32" s="195"/>
      <c r="B32" s="177"/>
      <c r="C32" s="177"/>
      <c r="D32" s="177"/>
      <c r="E32" s="177"/>
      <c r="F32" s="177"/>
      <c r="G32" s="183"/>
      <c r="H32" s="177"/>
      <c r="I32" s="177"/>
      <c r="J32" s="177"/>
      <c r="K32" s="177"/>
      <c r="L32" s="177"/>
      <c r="M32" s="177"/>
    </row>
    <row r="33" spans="1:13" ht="15.75">
      <c r="A33" s="174" t="s">
        <v>195</v>
      </c>
      <c r="B33" s="177"/>
      <c r="C33" s="177"/>
      <c r="D33" s="177"/>
      <c r="E33" s="177"/>
      <c r="F33" s="178">
        <v>22</v>
      </c>
      <c r="G33" s="185">
        <v>12</v>
      </c>
      <c r="H33" s="178">
        <f>F33*G33</f>
        <v>264</v>
      </c>
      <c r="I33" s="177" t="s">
        <v>30</v>
      </c>
      <c r="J33" s="177"/>
      <c r="K33" s="177"/>
      <c r="L33" s="177"/>
      <c r="M33" s="177"/>
    </row>
    <row r="34" spans="1:13" ht="15.75">
      <c r="A34" s="177"/>
      <c r="B34" s="177"/>
      <c r="C34" s="177"/>
      <c r="D34" s="177"/>
      <c r="E34" s="177"/>
      <c r="F34" s="177"/>
      <c r="G34" s="183"/>
      <c r="H34" s="177"/>
      <c r="I34" s="177"/>
      <c r="J34" s="177"/>
      <c r="K34" s="177"/>
      <c r="L34" s="177"/>
      <c r="M34" s="177"/>
    </row>
    <row r="35" spans="1:13" s="74" customFormat="1" ht="15.75">
      <c r="A35" s="180" t="s">
        <v>81</v>
      </c>
      <c r="B35" s="177"/>
      <c r="C35" s="177"/>
      <c r="D35" s="177"/>
      <c r="E35" s="177"/>
      <c r="F35" s="181">
        <v>32151690719</v>
      </c>
      <c r="G35" s="185">
        <v>12</v>
      </c>
      <c r="H35" s="187">
        <f>F35*G35</f>
        <v>385820288628</v>
      </c>
      <c r="I35" s="178" t="s">
        <v>200</v>
      </c>
      <c r="J35" s="177"/>
      <c r="K35" s="177"/>
      <c r="L35" s="177"/>
      <c r="M35" s="177"/>
    </row>
    <row r="36" spans="1:13" s="74" customFormat="1" ht="15.75">
      <c r="A36" s="177"/>
      <c r="B36" s="177"/>
      <c r="C36" s="177"/>
      <c r="D36" s="177"/>
      <c r="E36" s="177"/>
      <c r="F36" s="177"/>
      <c r="G36" s="183"/>
      <c r="H36" s="177"/>
      <c r="I36" s="177"/>
      <c r="J36" s="177"/>
      <c r="K36" s="177"/>
      <c r="L36" s="177"/>
      <c r="M36" s="177"/>
    </row>
    <row r="37" spans="1:13" s="74" customFormat="1" ht="15.75">
      <c r="A37" s="177" t="s">
        <v>204</v>
      </c>
      <c r="B37" s="177"/>
      <c r="C37" s="177"/>
      <c r="D37" s="177"/>
      <c r="E37" s="177"/>
      <c r="F37" s="181">
        <f>18092.4*1000000</f>
        <v>18092400000</v>
      </c>
      <c r="G37" s="184">
        <f>G27</f>
        <v>0.22</v>
      </c>
      <c r="H37" s="181">
        <f>F37*G37</f>
        <v>3980328000</v>
      </c>
      <c r="I37" s="177"/>
      <c r="J37" s="177"/>
      <c r="K37" s="177"/>
      <c r="L37" s="177"/>
      <c r="M37" s="177"/>
    </row>
    <row r="38" spans="1:13" s="74" customFormat="1" ht="15.75">
      <c r="A38" s="177"/>
      <c r="B38" s="177"/>
      <c r="C38" s="177"/>
      <c r="D38" s="177"/>
      <c r="E38" s="177"/>
      <c r="F38" s="181"/>
      <c r="G38" s="184"/>
      <c r="H38" s="181"/>
      <c r="I38" s="177"/>
      <c r="J38" s="177"/>
      <c r="K38" s="177"/>
      <c r="L38" s="177"/>
      <c r="M38" s="177"/>
    </row>
    <row r="39" spans="1:13" s="74" customFormat="1" ht="15.75">
      <c r="A39" s="177"/>
      <c r="B39" s="177"/>
      <c r="C39" s="177"/>
      <c r="D39" s="177"/>
      <c r="E39" s="177"/>
      <c r="F39" s="181"/>
      <c r="G39" s="184"/>
      <c r="H39" s="181"/>
      <c r="I39" s="177"/>
      <c r="J39" s="177"/>
      <c r="K39" s="177"/>
      <c r="L39" s="177"/>
      <c r="M39" s="177"/>
    </row>
    <row r="40" spans="1:13" s="74" customFormat="1" ht="15.75">
      <c r="A40" s="177" t="s">
        <v>219</v>
      </c>
      <c r="B40" s="177"/>
      <c r="C40" s="177"/>
      <c r="D40" s="177"/>
      <c r="E40" s="177"/>
      <c r="F40" s="181"/>
      <c r="G40" s="184"/>
      <c r="H40" s="181"/>
      <c r="I40" s="177"/>
      <c r="J40" s="177"/>
      <c r="K40" s="177"/>
      <c r="L40" s="177"/>
      <c r="M40" s="177"/>
    </row>
    <row r="41" spans="1:13" s="74" customFormat="1" ht="15.75">
      <c r="A41" s="177"/>
      <c r="B41" s="177"/>
      <c r="C41" s="177"/>
      <c r="D41" s="177"/>
      <c r="E41" s="177"/>
      <c r="F41" s="181"/>
      <c r="G41" s="184"/>
      <c r="H41" s="181"/>
      <c r="I41" s="177"/>
      <c r="J41" s="177"/>
      <c r="K41" s="177"/>
      <c r="L41" s="177"/>
      <c r="M41" s="177"/>
    </row>
    <row r="42" spans="1:13" s="74" customFormat="1" ht="15.75">
      <c r="A42" s="177"/>
      <c r="B42" s="177"/>
      <c r="C42" s="177"/>
      <c r="D42" s="177"/>
      <c r="E42" s="177"/>
      <c r="F42" s="181"/>
      <c r="G42" s="184"/>
      <c r="H42" s="181"/>
      <c r="I42" s="177"/>
      <c r="J42" s="177"/>
      <c r="K42" s="177"/>
      <c r="L42" s="177"/>
      <c r="M42" s="177"/>
    </row>
    <row r="43" spans="1:13" s="74" customFormat="1" ht="15.75">
      <c r="A43" s="177"/>
      <c r="B43" s="177"/>
      <c r="C43" s="177"/>
      <c r="D43" s="177"/>
      <c r="E43" s="177"/>
      <c r="F43" s="181"/>
      <c r="G43" s="184"/>
      <c r="H43" s="181"/>
      <c r="I43" s="177"/>
      <c r="J43" s="177"/>
      <c r="K43" s="177"/>
      <c r="L43" s="177"/>
      <c r="M43" s="177"/>
    </row>
    <row r="44" spans="1:13" s="74" customFormat="1" ht="15.75">
      <c r="A44" s="177"/>
      <c r="B44" s="177"/>
      <c r="C44" s="177"/>
      <c r="D44" s="177"/>
      <c r="E44" s="177"/>
      <c r="F44" s="181"/>
      <c r="G44" s="184"/>
      <c r="H44" s="181"/>
      <c r="I44" s="177"/>
      <c r="J44" s="177"/>
      <c r="K44" s="177"/>
      <c r="L44" s="177"/>
      <c r="M44" s="177"/>
    </row>
    <row r="45" spans="1:13" s="74" customFormat="1" ht="15.75">
      <c r="A45" s="177"/>
      <c r="B45" s="177"/>
      <c r="C45" s="177"/>
      <c r="D45" s="177"/>
      <c r="E45" s="177"/>
      <c r="F45" s="181"/>
      <c r="G45" s="184"/>
      <c r="H45" s="181"/>
      <c r="I45" s="177"/>
      <c r="J45" s="177"/>
      <c r="K45" s="177"/>
      <c r="L45" s="177"/>
      <c r="M45" s="177"/>
    </row>
    <row r="46" spans="1:13" s="74" customFormat="1" ht="15.75">
      <c r="A46" s="177"/>
      <c r="B46" s="177"/>
      <c r="C46" s="177"/>
      <c r="D46" s="177"/>
      <c r="E46" s="177"/>
      <c r="F46" s="177"/>
      <c r="G46" s="183"/>
      <c r="H46" s="177"/>
      <c r="I46" s="177"/>
      <c r="J46" s="177"/>
      <c r="K46" s="177"/>
      <c r="L46" s="177"/>
      <c r="M46" s="177"/>
    </row>
    <row r="47" spans="1:13" ht="15.75">
      <c r="A47" s="174" t="s">
        <v>196</v>
      </c>
      <c r="B47" s="177"/>
      <c r="C47" s="177"/>
      <c r="D47" s="177"/>
      <c r="E47" s="177"/>
      <c r="F47" s="175">
        <v>37928681</v>
      </c>
      <c r="G47" s="183"/>
      <c r="H47" s="177"/>
      <c r="I47" s="177"/>
      <c r="J47" s="177"/>
      <c r="K47" s="177"/>
      <c r="L47" s="177"/>
      <c r="M47" s="177"/>
    </row>
    <row r="48" spans="1:13" ht="15.75">
      <c r="A48" s="177"/>
      <c r="B48" s="177"/>
      <c r="C48" s="177"/>
      <c r="D48" s="177"/>
      <c r="E48" s="177"/>
      <c r="F48" s="177"/>
      <c r="G48" s="183"/>
      <c r="H48" s="177"/>
      <c r="I48" s="177"/>
      <c r="J48" s="177"/>
      <c r="K48" s="177"/>
      <c r="L48" s="177"/>
      <c r="M48" s="177"/>
    </row>
    <row r="49" spans="1:13" ht="15.75">
      <c r="A49" s="174" t="s">
        <v>197</v>
      </c>
      <c r="B49" s="177"/>
      <c r="C49" s="177"/>
      <c r="D49" s="177"/>
      <c r="E49" s="177"/>
      <c r="F49" s="178">
        <v>23</v>
      </c>
      <c r="G49" s="185">
        <v>12</v>
      </c>
      <c r="H49" s="178">
        <f>F49*G49</f>
        <v>276</v>
      </c>
      <c r="I49" s="177"/>
      <c r="J49" s="177"/>
      <c r="K49" s="177"/>
      <c r="L49" s="177"/>
      <c r="M49" s="177"/>
    </row>
    <row r="50" spans="1:13" ht="15.75">
      <c r="A50" s="177"/>
      <c r="B50" s="177"/>
      <c r="C50" s="177"/>
      <c r="D50" s="177"/>
      <c r="E50" s="177"/>
      <c r="F50" s="177"/>
      <c r="G50" s="183"/>
      <c r="H50" s="177"/>
      <c r="I50" s="177"/>
      <c r="J50" s="177"/>
      <c r="K50" s="177"/>
      <c r="L50" s="177"/>
      <c r="M50" s="177"/>
    </row>
    <row r="51" spans="1:13" ht="15.75">
      <c r="A51" s="174" t="s">
        <v>198</v>
      </c>
      <c r="B51" s="177"/>
      <c r="C51" s="177"/>
      <c r="D51" s="177"/>
      <c r="E51" s="177"/>
      <c r="F51" s="179">
        <v>50.61</v>
      </c>
      <c r="G51" s="183"/>
      <c r="H51" s="177"/>
      <c r="I51" s="177"/>
      <c r="J51" s="177"/>
      <c r="K51" s="177"/>
      <c r="L51" s="177"/>
      <c r="M51" s="177"/>
    </row>
    <row r="52" spans="1:13" ht="15.75">
      <c r="A52" s="177"/>
      <c r="B52" s="177"/>
      <c r="C52" s="177"/>
      <c r="D52" s="177"/>
      <c r="E52" s="177"/>
      <c r="F52" s="177"/>
      <c r="G52" s="183"/>
      <c r="H52" s="177"/>
      <c r="I52" s="177"/>
      <c r="J52" s="177"/>
      <c r="K52" s="177"/>
      <c r="L52" s="177"/>
      <c r="M52" s="177"/>
    </row>
    <row r="53" spans="1:13" ht="15.75">
      <c r="A53" s="177"/>
      <c r="B53" s="177"/>
      <c r="C53" s="177"/>
      <c r="D53" s="177"/>
      <c r="E53" s="177"/>
      <c r="F53" s="177"/>
      <c r="G53" s="183"/>
      <c r="H53" s="177"/>
      <c r="I53" s="177"/>
      <c r="J53" s="177"/>
      <c r="K53" s="177"/>
      <c r="L53" s="177"/>
      <c r="M53" s="177"/>
    </row>
    <row r="54" spans="1:13" ht="15.75">
      <c r="A54" s="177"/>
      <c r="B54" s="177"/>
      <c r="C54" s="177"/>
      <c r="D54" s="177"/>
      <c r="E54" s="177"/>
      <c r="F54" s="177"/>
      <c r="G54" s="183"/>
      <c r="H54" s="177"/>
      <c r="I54" s="177"/>
      <c r="J54" s="177"/>
      <c r="K54" s="177"/>
      <c r="L54" s="177"/>
      <c r="M54" s="177"/>
    </row>
    <row r="55" spans="1:13" ht="15.75">
      <c r="A55" s="177"/>
      <c r="B55" s="177"/>
      <c r="C55" s="177"/>
      <c r="D55" s="177"/>
      <c r="E55" s="177"/>
      <c r="F55" s="177"/>
      <c r="G55" s="183"/>
      <c r="H55" s="177"/>
      <c r="I55" s="177"/>
      <c r="J55" s="177"/>
      <c r="K55" s="177"/>
      <c r="L55" s="177"/>
      <c r="M55" s="177"/>
    </row>
    <row r="56" spans="1:13" ht="15.75">
      <c r="A56" s="177"/>
      <c r="B56" s="177"/>
      <c r="C56" s="177"/>
      <c r="D56" s="177"/>
      <c r="E56" s="177"/>
      <c r="F56" s="177"/>
      <c r="G56" s="183"/>
      <c r="H56" s="177"/>
      <c r="I56" s="177"/>
      <c r="J56" s="177"/>
      <c r="K56" s="177"/>
      <c r="L56" s="177"/>
      <c r="M56" s="177"/>
    </row>
    <row r="57" spans="1:13" ht="15.75">
      <c r="A57" s="177"/>
      <c r="B57" s="177"/>
      <c r="C57" s="177"/>
      <c r="D57" s="177"/>
      <c r="E57" s="177"/>
      <c r="F57" s="177"/>
      <c r="G57" s="183"/>
      <c r="H57" s="177"/>
      <c r="I57" s="177"/>
      <c r="J57" s="177"/>
      <c r="K57" s="177"/>
      <c r="L57" s="177"/>
      <c r="M57" s="177"/>
    </row>
    <row r="58" spans="1:13" ht="15.75">
      <c r="A58" s="177"/>
      <c r="B58" s="177"/>
      <c r="C58" s="177"/>
      <c r="D58" s="177"/>
      <c r="E58" s="177"/>
      <c r="F58" s="177"/>
      <c r="G58" s="183"/>
      <c r="H58" s="177"/>
      <c r="I58" s="177"/>
      <c r="J58" s="177"/>
      <c r="K58" s="177"/>
      <c r="L58" s="177"/>
      <c r="M58" s="177"/>
    </row>
    <row r="59" spans="1:13" ht="15.75">
      <c r="A59" s="177"/>
      <c r="B59" s="177"/>
      <c r="C59" s="177"/>
      <c r="D59" s="177"/>
      <c r="E59" s="177"/>
      <c r="F59" s="177"/>
      <c r="G59" s="183"/>
      <c r="H59" s="177"/>
      <c r="I59" s="177"/>
      <c r="J59" s="177"/>
      <c r="K59" s="177"/>
      <c r="L59" s="177"/>
      <c r="M59" s="177"/>
    </row>
    <row r="60" spans="1:13" ht="15.75">
      <c r="A60" s="177"/>
      <c r="B60" s="177"/>
      <c r="C60" s="177"/>
      <c r="D60" s="177"/>
      <c r="E60" s="177"/>
      <c r="F60" s="177"/>
      <c r="G60" s="183"/>
      <c r="H60" s="177"/>
      <c r="I60" s="177"/>
      <c r="J60" s="177"/>
      <c r="K60" s="177"/>
      <c r="L60" s="177"/>
      <c r="M60" s="177"/>
    </row>
    <row r="61" spans="1:13" ht="15.75">
      <c r="A61" s="177"/>
      <c r="B61" s="177"/>
      <c r="C61" s="177"/>
      <c r="D61" s="177"/>
      <c r="E61" s="177"/>
      <c r="F61" s="177"/>
      <c r="G61" s="183"/>
      <c r="H61" s="177"/>
      <c r="I61" s="177"/>
      <c r="J61" s="177"/>
      <c r="K61" s="177"/>
      <c r="L61" s="177"/>
      <c r="M61" s="177"/>
    </row>
    <row r="62" spans="1:13" ht="15.75">
      <c r="A62" s="177"/>
      <c r="B62" s="177"/>
      <c r="C62" s="177"/>
      <c r="D62" s="177"/>
      <c r="E62" s="177"/>
      <c r="F62" s="177"/>
      <c r="G62" s="183"/>
      <c r="H62" s="177"/>
      <c r="I62" s="177"/>
      <c r="J62" s="177"/>
      <c r="K62" s="177"/>
      <c r="L62" s="177"/>
      <c r="M62" s="177"/>
    </row>
  </sheetData>
  <sheetProtection/>
  <mergeCells count="1">
    <mergeCell ref="A17:E17"/>
  </mergeCells>
  <hyperlinks>
    <hyperlink ref="A22" r:id="rId1" display="https://www.finder.com.au/credit-cards/credit-card-statistics#:~:text=While%2013.7%20million%20Australians%20currently,accessing%20this%20form%20of%20credit. "/>
    <hyperlink ref="A2" r:id="rId2" display="https://takeatumble.com.au/finance/credit-card-statistics/#:~:text=General Credit Card Statistics in Australia 1. 13.7,while 17 million bank cards were in circulation."/>
    <hyperlink ref="A9" r:id="rId3" display="https://mozo.com.au/media-room/crushing-credit-card-debt-feb2022 "/>
    <hyperlink ref="A12" r:id="rId4" display="https://www.ratecity.com.au/credit-cards/news/worrying-trend-australia-s-credit-card-debt-rises-3rd-month-row "/>
  </hyperlinks>
  <printOptions/>
  <pageMargins left="0.7" right="0.7" top="0.75" bottom="0.75" header="0.3" footer="0.3"/>
  <pageSetup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1"/>
  <sheetViews>
    <sheetView zoomScalePageLayoutView="0" workbookViewId="0" topLeftCell="A40">
      <selection activeCell="A55" sqref="A55"/>
    </sheetView>
  </sheetViews>
  <sheetFormatPr defaultColWidth="9.140625" defaultRowHeight="15"/>
  <cols>
    <col min="1" max="1" width="62.421875" style="0" customWidth="1"/>
    <col min="2" max="2" width="9.57421875" style="66" customWidth="1"/>
    <col min="3" max="3" width="18.7109375" style="1" customWidth="1"/>
    <col min="4" max="4" width="17.140625" style="1" customWidth="1"/>
    <col min="5" max="5" width="63.57421875" style="0" customWidth="1"/>
    <col min="6" max="6" width="1.7109375" style="0" customWidth="1"/>
    <col min="7" max="7" width="21.28125" style="21" customWidth="1"/>
    <col min="8" max="8" width="36.8515625" style="0" customWidth="1"/>
    <col min="9" max="9" width="14.28125" style="0" customWidth="1"/>
    <col min="10" max="10" width="12.28125" style="0" customWidth="1"/>
    <col min="11" max="11" width="22.00390625" style="0" customWidth="1"/>
    <col min="12" max="12" width="10.140625" style="0" customWidth="1"/>
    <col min="13" max="13" width="11.421875" style="0" customWidth="1"/>
    <col min="14" max="14" width="25.7109375" style="0" customWidth="1"/>
    <col min="15" max="15" width="8.8515625" style="0" customWidth="1"/>
  </cols>
  <sheetData>
    <row r="1" ht="18.75">
      <c r="A1" s="9" t="s">
        <v>17</v>
      </c>
    </row>
    <row r="2" spans="1:11" ht="21" customHeight="1">
      <c r="A2" s="7" t="s">
        <v>15</v>
      </c>
      <c r="B2" s="142" t="s">
        <v>49</v>
      </c>
      <c r="F2" s="1"/>
      <c r="G2" s="22"/>
      <c r="H2" s="1"/>
      <c r="I2" s="1"/>
      <c r="J2" s="1"/>
      <c r="K2" s="1"/>
    </row>
    <row r="3" spans="1:11" ht="15.75">
      <c r="A3" s="1" t="s">
        <v>31</v>
      </c>
      <c r="C3" s="24">
        <v>16735686</v>
      </c>
      <c r="D3" s="1" t="s">
        <v>32</v>
      </c>
      <c r="F3" s="1"/>
      <c r="I3" s="1"/>
      <c r="J3" s="1"/>
      <c r="K3" s="1"/>
    </row>
    <row r="4" spans="1:11" ht="15.75">
      <c r="A4" s="1" t="s">
        <v>33</v>
      </c>
      <c r="C4" s="68">
        <f>CreditCardDebtClock!D17</f>
        <v>7515004.715866455</v>
      </c>
      <c r="D4" s="1" t="s">
        <v>50</v>
      </c>
      <c r="F4" s="1"/>
      <c r="I4" s="1"/>
      <c r="J4" s="1"/>
      <c r="K4" s="1"/>
    </row>
    <row r="5" spans="1:11" ht="15.75">
      <c r="A5" s="1" t="s">
        <v>93</v>
      </c>
      <c r="C5" s="33">
        <f>C3/C4</f>
        <v>2.226969460799657</v>
      </c>
      <c r="D5" s="1" t="s">
        <v>51</v>
      </c>
      <c r="F5" s="1"/>
      <c r="G5" s="1"/>
      <c r="J5" s="1"/>
      <c r="K5" s="1"/>
    </row>
    <row r="6" spans="1:11" ht="15.75">
      <c r="A6" s="1" t="str">
        <f>CreditCardDebtClock!C17</f>
        <v>Credit card debt accruing interest</v>
      </c>
      <c r="C6" s="55">
        <f>CreditCardDebtClock!B17</f>
        <v>32287165661.06</v>
      </c>
      <c r="D6" s="1" t="s">
        <v>52</v>
      </c>
      <c r="F6" s="1"/>
      <c r="I6" s="1"/>
      <c r="J6" s="1"/>
      <c r="K6" s="1"/>
    </row>
    <row r="7" spans="1:11" ht="15.75">
      <c r="A7" s="1" t="s">
        <v>44</v>
      </c>
      <c r="C7" s="25">
        <v>0.67</v>
      </c>
      <c r="F7" s="1"/>
      <c r="I7" s="1"/>
      <c r="J7" s="1"/>
      <c r="K7" s="1"/>
    </row>
    <row r="8" spans="1:11" ht="15.75">
      <c r="A8" s="1" t="s">
        <v>45</v>
      </c>
      <c r="C8" s="25">
        <v>0.33</v>
      </c>
      <c r="F8" s="1"/>
      <c r="H8" s="1"/>
      <c r="I8" s="1"/>
      <c r="J8" s="1"/>
      <c r="K8" s="1"/>
    </row>
    <row r="9" spans="1:11" ht="15.75">
      <c r="A9" s="1" t="s">
        <v>46</v>
      </c>
      <c r="C9" s="26">
        <f>Persistent_Revolvers!D8</f>
        <v>0.618659441777704</v>
      </c>
      <c r="F9" s="1"/>
      <c r="H9" s="1"/>
      <c r="I9" s="1"/>
      <c r="J9" s="1"/>
      <c r="K9" s="1"/>
    </row>
    <row r="10" spans="1:11" ht="15.75">
      <c r="A10" s="1" t="s">
        <v>47</v>
      </c>
      <c r="C10" s="26">
        <f>Persistent_Revolvers!D9</f>
        <v>0.38134055822229596</v>
      </c>
      <c r="F10" s="1"/>
      <c r="H10" s="1"/>
      <c r="I10" s="1"/>
      <c r="J10" s="1"/>
      <c r="K10" s="1"/>
    </row>
    <row r="11" spans="1:11" ht="15.75">
      <c r="A11" s="1" t="s">
        <v>21</v>
      </c>
      <c r="C11" s="26">
        <f>CreditCardDebtClock!B19</f>
        <v>0.17219999999985963</v>
      </c>
      <c r="D11" s="1" t="s">
        <v>94</v>
      </c>
      <c r="F11" s="1"/>
      <c r="I11" s="1"/>
      <c r="J11" s="1"/>
      <c r="K11" s="1"/>
    </row>
    <row r="12" spans="1:11" ht="15.75">
      <c r="A12" s="1"/>
      <c r="E12" s="1"/>
      <c r="F12" s="1"/>
      <c r="G12" s="26"/>
      <c r="H12" s="1"/>
      <c r="I12" s="1"/>
      <c r="J12" s="1"/>
      <c r="K12" s="1"/>
    </row>
    <row r="13" spans="1:11" ht="15.75">
      <c r="A13" s="1"/>
      <c r="I13" s="1"/>
      <c r="J13" s="1"/>
      <c r="K13" s="1"/>
    </row>
    <row r="14" spans="1:11" ht="15.75">
      <c r="A14" s="1" t="str">
        <f>A6</f>
        <v>Credit card debt accruing interest</v>
      </c>
      <c r="C14" s="2">
        <f>C6</f>
        <v>32287165661.06</v>
      </c>
      <c r="D14" s="1" t="s">
        <v>52</v>
      </c>
      <c r="E14" s="1"/>
      <c r="F14" s="1"/>
      <c r="G14" s="23"/>
      <c r="H14" s="1"/>
      <c r="I14" s="1"/>
      <c r="J14" s="1"/>
      <c r="K14" s="1"/>
    </row>
    <row r="15" spans="1:11" ht="15.75">
      <c r="A15" s="1" t="s">
        <v>61</v>
      </c>
      <c r="C15" s="2">
        <f>C14*C24</f>
        <v>5559849926.83</v>
      </c>
      <c r="D15" s="1" t="s">
        <v>52</v>
      </c>
      <c r="E15" s="1"/>
      <c r="F15" s="1"/>
      <c r="G15" s="23"/>
      <c r="H15" s="1"/>
      <c r="I15" s="1"/>
      <c r="J15" s="1"/>
      <c r="K15" s="1"/>
    </row>
    <row r="16" spans="1:11" ht="18">
      <c r="A16" t="s">
        <v>66</v>
      </c>
      <c r="B16" s="72">
        <f>6%/75%</f>
        <v>0.08</v>
      </c>
      <c r="C16" s="61">
        <f>C15*B16</f>
        <v>444787994.1464</v>
      </c>
      <c r="D16" s="1" t="s">
        <v>30</v>
      </c>
      <c r="E16" s="1"/>
      <c r="F16" s="1"/>
      <c r="G16" s="23"/>
      <c r="H16" s="1"/>
      <c r="I16" s="1"/>
      <c r="J16" s="1"/>
      <c r="K16" s="1"/>
    </row>
    <row r="17" spans="1:11" ht="15.75">
      <c r="A17" s="1" t="s">
        <v>67</v>
      </c>
      <c r="C17" s="2">
        <f>C15+C16</f>
        <v>6004637920.9764</v>
      </c>
      <c r="D17" s="4">
        <v>0.8</v>
      </c>
      <c r="E17" s="1" t="s">
        <v>68</v>
      </c>
      <c r="F17" s="1"/>
      <c r="G17" s="23"/>
      <c r="H17" s="1"/>
      <c r="I17" s="1"/>
      <c r="J17" s="1"/>
      <c r="K17" s="1"/>
    </row>
    <row r="18" spans="1:11" ht="15.75">
      <c r="A18" s="1"/>
      <c r="C18" s="2">
        <f>C17*D17</f>
        <v>4803710336.78112</v>
      </c>
      <c r="D18" s="4"/>
      <c r="E18" s="1" t="s">
        <v>69</v>
      </c>
      <c r="F18" s="1"/>
      <c r="G18" s="23"/>
      <c r="H18" s="1"/>
      <c r="I18" s="1"/>
      <c r="J18" s="1"/>
      <c r="K18" s="1"/>
    </row>
    <row r="19" spans="1:11" ht="15.75">
      <c r="A19" s="1"/>
      <c r="C19" s="2"/>
      <c r="E19" s="1"/>
      <c r="F19" s="1"/>
      <c r="G19" s="23"/>
      <c r="H19" s="1"/>
      <c r="I19" s="1"/>
      <c r="J19" s="1"/>
      <c r="K19" s="1"/>
    </row>
    <row r="20" spans="1:11" ht="15.75">
      <c r="A20" s="1" t="str">
        <f>A3</f>
        <v>Number of Credit Cards held by Credit Cardholders in Aust</v>
      </c>
      <c r="C20" s="8">
        <f>C3</f>
        <v>16735686</v>
      </c>
      <c r="D20" s="1" t="s">
        <v>32</v>
      </c>
      <c r="E20" s="1"/>
      <c r="F20" s="1"/>
      <c r="G20" s="23"/>
      <c r="H20" s="1"/>
      <c r="I20" s="1"/>
      <c r="J20" s="1"/>
      <c r="K20" s="1"/>
    </row>
    <row r="21" spans="1:11" ht="15.75">
      <c r="A21" s="1" t="s">
        <v>53</v>
      </c>
      <c r="C21" s="8">
        <f>C20*D21</f>
        <v>5522776.38</v>
      </c>
      <c r="D21" s="4">
        <f>C29</f>
        <v>0.33</v>
      </c>
      <c r="I21" s="1"/>
      <c r="J21" s="1"/>
      <c r="K21" s="1"/>
    </row>
    <row r="22" spans="1:11" ht="15.75">
      <c r="A22" s="1" t="s">
        <v>0</v>
      </c>
      <c r="C22" s="3">
        <f>C14/C21</f>
        <v>5846.183774158171</v>
      </c>
      <c r="I22" s="1"/>
      <c r="J22" s="1"/>
      <c r="K22" s="1"/>
    </row>
    <row r="23" spans="1:11" ht="15.75">
      <c r="A23" s="1" t="s">
        <v>75</v>
      </c>
      <c r="B23" s="72">
        <v>0.1254</v>
      </c>
      <c r="C23" s="71">
        <f>C20*B23</f>
        <v>2098655.0244</v>
      </c>
      <c r="I23" s="1"/>
      <c r="J23" s="1"/>
      <c r="K23" s="1"/>
    </row>
    <row r="24" spans="1:11" ht="15.75">
      <c r="A24" s="1" t="s">
        <v>3</v>
      </c>
      <c r="C24" s="5">
        <f>C38</f>
        <v>0.17219999999985963</v>
      </c>
      <c r="I24" s="1"/>
      <c r="J24" s="1"/>
      <c r="K24" s="1"/>
    </row>
    <row r="25" spans="1:11" ht="15.75">
      <c r="A25" s="1"/>
      <c r="I25" s="1"/>
      <c r="J25" s="1"/>
      <c r="K25" s="1"/>
    </row>
    <row r="26" spans="1:11" ht="15.75">
      <c r="A26" s="1" t="s">
        <v>9</v>
      </c>
      <c r="C26" s="3">
        <f>C22*C24</f>
        <v>1006.7128459092164</v>
      </c>
      <c r="I26" s="1"/>
      <c r="J26" s="1"/>
      <c r="K26" s="1"/>
    </row>
    <row r="27" spans="1:11" ht="15.75">
      <c r="A27" s="1"/>
      <c r="I27" s="1"/>
      <c r="J27" s="1"/>
      <c r="K27" s="1"/>
    </row>
    <row r="28" spans="1:11" ht="15.75">
      <c r="A28" s="1"/>
      <c r="I28" s="1"/>
      <c r="J28" s="1"/>
      <c r="K28" s="1"/>
    </row>
    <row r="29" spans="1:11" ht="15.75">
      <c r="A29" s="1" t="s">
        <v>11</v>
      </c>
      <c r="C29" s="25">
        <v>0.33</v>
      </c>
      <c r="D29" s="1" t="s">
        <v>16</v>
      </c>
      <c r="I29" s="1"/>
      <c r="J29" s="1"/>
      <c r="K29" s="1"/>
    </row>
    <row r="30" spans="1:11" ht="15.75">
      <c r="A30" s="6" t="s">
        <v>12</v>
      </c>
      <c r="C30" s="26">
        <f>Persistent_Revolvers!D9</f>
        <v>0.38134055822229596</v>
      </c>
      <c r="D30" s="1" t="s">
        <v>10</v>
      </c>
      <c r="I30" s="1"/>
      <c r="J30" s="1"/>
      <c r="K30" s="1"/>
    </row>
    <row r="31" spans="1:11" ht="15.75">
      <c r="A31" s="1" t="s">
        <v>13</v>
      </c>
      <c r="C31" s="26">
        <f>C29*C30</f>
        <v>0.12584238421335767</v>
      </c>
      <c r="D31" s="1" t="s">
        <v>2</v>
      </c>
      <c r="I31" s="1"/>
      <c r="J31" s="1"/>
      <c r="K31" s="1"/>
    </row>
    <row r="32" spans="1:15" ht="15.75">
      <c r="A32" s="1" t="s">
        <v>127</v>
      </c>
      <c r="C32" s="27">
        <f>C20*C31</f>
        <v>2106058.627686111</v>
      </c>
      <c r="D32" s="1" t="s">
        <v>4</v>
      </c>
      <c r="E32" s="1"/>
      <c r="F32" s="1"/>
      <c r="G32" s="28"/>
      <c r="H32" s="1"/>
      <c r="I32" s="1"/>
      <c r="J32" s="1"/>
      <c r="K32" s="1"/>
      <c r="O32" s="11"/>
    </row>
    <row r="33" spans="1:3" ht="15.75">
      <c r="A33" s="1"/>
      <c r="C33" s="23"/>
    </row>
    <row r="34" spans="1:4" ht="15.75">
      <c r="A34" s="1" t="s">
        <v>5</v>
      </c>
      <c r="C34" s="56">
        <f>CreditCardDebtClock!B17</f>
        <v>32287165661.06</v>
      </c>
      <c r="D34" s="58">
        <f>C35+C36</f>
        <v>32287165661.059998</v>
      </c>
    </row>
    <row r="35" spans="1:3" ht="15.75">
      <c r="A35" s="6" t="s">
        <v>14</v>
      </c>
      <c r="C35" s="56">
        <f>$C$34/5*4</f>
        <v>25829732528.848</v>
      </c>
    </row>
    <row r="36" spans="1:3" ht="15.75">
      <c r="A36" s="6" t="s">
        <v>54</v>
      </c>
      <c r="C36" s="56">
        <f>$C$34/5</f>
        <v>6457433132.212</v>
      </c>
    </row>
    <row r="37" spans="1:3" ht="15.75">
      <c r="A37" s="1" t="s">
        <v>73</v>
      </c>
      <c r="C37" s="56">
        <f>C34*C38</f>
        <v>5559849926.83</v>
      </c>
    </row>
    <row r="38" spans="1:3" ht="15.75">
      <c r="A38" s="1" t="str">
        <f>A24</f>
        <v>Ave. interest rate</v>
      </c>
      <c r="C38" s="26">
        <f>CreditCardDebtClock!B19</f>
        <v>0.17219999999985963</v>
      </c>
    </row>
    <row r="39" spans="1:3" ht="15.75">
      <c r="A39" s="6" t="s">
        <v>74</v>
      </c>
      <c r="C39" s="69">
        <f>C37/5</f>
        <v>1111969985.366</v>
      </c>
    </row>
    <row r="40" spans="1:4" ht="18">
      <c r="A40" s="6" t="s">
        <v>6</v>
      </c>
      <c r="C40" s="70">
        <f>C35*C38</f>
        <v>4447879941.464</v>
      </c>
      <c r="D40" s="57">
        <f>C40+C39</f>
        <v>5559849926.83</v>
      </c>
    </row>
    <row r="41" spans="1:3" ht="15.75">
      <c r="A41" s="6" t="s">
        <v>7</v>
      </c>
      <c r="C41" s="29">
        <f>C40/C32</f>
        <v>2111.9449776907713</v>
      </c>
    </row>
    <row r="42" spans="1:3" ht="15.75">
      <c r="A42" s="1" t="s">
        <v>8</v>
      </c>
      <c r="C42" s="28">
        <f>C41*10</f>
        <v>21119.449776907713</v>
      </c>
    </row>
    <row r="45" spans="3:4" ht="15.75">
      <c r="C45" s="2">
        <v>4679000000</v>
      </c>
      <c r="D45" s="1" t="s">
        <v>62</v>
      </c>
    </row>
    <row r="46" spans="3:4" ht="15.75">
      <c r="C46" s="63">
        <v>2057000</v>
      </c>
      <c r="D46" s="1" t="s">
        <v>4</v>
      </c>
    </row>
    <row r="47" spans="3:4" ht="15.75">
      <c r="C47" s="3">
        <f>C45/C46</f>
        <v>2274.671852211959</v>
      </c>
      <c r="D47" s="1" t="s">
        <v>63</v>
      </c>
    </row>
    <row r="48" spans="3:5" ht="15.75">
      <c r="C48" s="46">
        <f>C47*D48</f>
        <v>11373.359261059795</v>
      </c>
      <c r="D48" s="66">
        <v>5</v>
      </c>
      <c r="E48" t="s">
        <v>4</v>
      </c>
    </row>
    <row r="50" spans="1:4" ht="29.25" customHeight="1">
      <c r="A50" s="62" t="s">
        <v>65</v>
      </c>
      <c r="C50" s="3">
        <v>700</v>
      </c>
      <c r="D50" s="1" t="s">
        <v>64</v>
      </c>
    </row>
    <row r="51" spans="1:4" ht="15.75">
      <c r="A51" t="str">
        <f>A4</f>
        <v>Number of Credit Cardholders in Aust (Roy Morgan) </v>
      </c>
      <c r="C51" s="64">
        <f>C4</f>
        <v>7515004.715866455</v>
      </c>
      <c r="D51" s="1" t="str">
        <f>D4</f>
        <v> ASIC 'Credit card debt clock' 1-Mar-17</v>
      </c>
    </row>
    <row r="52" spans="1:4" ht="15.75">
      <c r="A52" t="str">
        <f>A3</f>
        <v>Number of Credit Cards held by Credit Cardholders in Aust</v>
      </c>
      <c r="C52" s="65">
        <f>C3</f>
        <v>16735686</v>
      </c>
      <c r="D52" s="65" t="str">
        <f>D3</f>
        <v> at 31 Oct 2016 - Finder</v>
      </c>
    </row>
    <row r="53" spans="1:7" s="1" customFormat="1" ht="15.75">
      <c r="A53" s="1" t="str">
        <f>A7</f>
        <v>Percentage of Credit Cards owned by Transactors</v>
      </c>
      <c r="B53" s="66"/>
      <c r="C53" s="67">
        <f>C7</f>
        <v>0.67</v>
      </c>
      <c r="G53" s="23"/>
    </row>
    <row r="54" spans="1:7" s="1" customFormat="1" ht="15.75">
      <c r="A54" s="1" t="str">
        <f>A8</f>
        <v>Percentage of Credit Cards owned by Revolvers</v>
      </c>
      <c r="B54" s="66"/>
      <c r="C54" s="67">
        <f>C8</f>
        <v>0.33</v>
      </c>
      <c r="G54" s="23"/>
    </row>
    <row r="55" spans="1:7" s="1" customFormat="1" ht="15.75">
      <c r="A55" s="1" t="str">
        <f>A9</f>
        <v>Percentage of Revolver Credit Cards owned by Occasional Revolvers</v>
      </c>
      <c r="B55" s="66"/>
      <c r="C55" s="10">
        <f>C9</f>
        <v>0.618659441777704</v>
      </c>
      <c r="D55" s="4">
        <v>0.2</v>
      </c>
      <c r="E55" s="1" t="s">
        <v>139</v>
      </c>
      <c r="G55" s="23"/>
    </row>
    <row r="56" spans="1:7" s="1" customFormat="1" ht="15.75">
      <c r="A56" s="1" t="str">
        <f>A10</f>
        <v>Percentage of Revolver Credit Cards owned by Persistent Revolvers</v>
      </c>
      <c r="B56" s="66"/>
      <c r="C56" s="10">
        <f>C10</f>
        <v>0.38134055822229596</v>
      </c>
      <c r="D56" s="4">
        <v>0.8</v>
      </c>
      <c r="E56" s="1" t="s">
        <v>139</v>
      </c>
      <c r="G56" s="23"/>
    </row>
    <row r="57" spans="1:7" s="1" customFormat="1" ht="15.75">
      <c r="A57" s="1" t="s">
        <v>70</v>
      </c>
      <c r="B57" s="66"/>
      <c r="C57" s="1">
        <f>NewCalcs!A20</f>
        <v>1.65</v>
      </c>
      <c r="D57" s="1" t="s">
        <v>4</v>
      </c>
      <c r="G57" s="23"/>
    </row>
    <row r="58" spans="1:7" s="1" customFormat="1" ht="15.75">
      <c r="A58" s="1" t="s">
        <v>71</v>
      </c>
      <c r="B58" s="66"/>
      <c r="C58" s="1">
        <f>NewCalcs!A21</f>
        <v>2</v>
      </c>
      <c r="D58" s="1" t="s">
        <v>4</v>
      </c>
      <c r="G58" s="23"/>
    </row>
    <row r="59" spans="1:7" s="1" customFormat="1" ht="15.75">
      <c r="A59" s="1" t="s">
        <v>72</v>
      </c>
      <c r="B59" s="66"/>
      <c r="C59" s="1">
        <f>NewCalcs!A22</f>
        <v>5.5</v>
      </c>
      <c r="D59" s="1" t="s">
        <v>4</v>
      </c>
      <c r="G59" s="23"/>
    </row>
    <row r="60" spans="2:7" s="1" customFormat="1" ht="15.75">
      <c r="B60" s="66"/>
      <c r="G60" s="23"/>
    </row>
    <row r="61" spans="2:7" s="1" customFormat="1" ht="15.75">
      <c r="B61" s="66"/>
      <c r="G61" s="23"/>
    </row>
    <row r="62" spans="2:7" s="1" customFormat="1" ht="15.75">
      <c r="B62" s="66"/>
      <c r="G62" s="23"/>
    </row>
    <row r="63" spans="2:7" s="1" customFormat="1" ht="15.75">
      <c r="B63" s="66"/>
      <c r="G63" s="23"/>
    </row>
    <row r="64" spans="2:7" s="1" customFormat="1" ht="15.75">
      <c r="B64" s="66"/>
      <c r="G64" s="23"/>
    </row>
    <row r="65" spans="2:7" s="1" customFormat="1" ht="15.75">
      <c r="B65" s="66"/>
      <c r="G65" s="23"/>
    </row>
    <row r="66" ht="15.75">
      <c r="E66" s="20"/>
    </row>
    <row r="67" ht="15.75">
      <c r="E67" s="16"/>
    </row>
    <row r="68" ht="15.75">
      <c r="E68" s="16"/>
    </row>
    <row r="69" ht="15.75">
      <c r="E69" s="16"/>
    </row>
    <row r="70" ht="15.75">
      <c r="E70" s="16"/>
    </row>
    <row r="71" ht="15.75">
      <c r="E71" s="16"/>
    </row>
    <row r="72" ht="15.75">
      <c r="E72" s="16"/>
    </row>
    <row r="73" ht="15.75">
      <c r="E73" s="16"/>
    </row>
    <row r="74" ht="15.75">
      <c r="E74" s="16"/>
    </row>
    <row r="75" ht="15.75">
      <c r="E75" s="16"/>
    </row>
    <row r="76" ht="15.75">
      <c r="E76" s="16"/>
    </row>
    <row r="77" ht="15.75">
      <c r="E77" s="16"/>
    </row>
    <row r="78" ht="15.75">
      <c r="E78" s="16"/>
    </row>
    <row r="79" ht="15.75">
      <c r="E79" s="16"/>
    </row>
    <row r="80" ht="15.75">
      <c r="E80" s="16"/>
    </row>
    <row r="81" ht="15.75">
      <c r="E81" s="16"/>
    </row>
    <row r="82" ht="15.75">
      <c r="E82" s="16"/>
    </row>
    <row r="83" ht="15.75">
      <c r="E83" s="16"/>
    </row>
    <row r="84" ht="15.75">
      <c r="E84" s="16"/>
    </row>
    <row r="85" ht="15.75">
      <c r="E85" s="16"/>
    </row>
    <row r="86" ht="15.75">
      <c r="E86" s="16"/>
    </row>
    <row r="87" ht="15.75">
      <c r="E87" s="16"/>
    </row>
    <row r="88" ht="15.75">
      <c r="E88" s="16"/>
    </row>
    <row r="89" ht="15.75">
      <c r="E89" s="16"/>
    </row>
    <row r="90" ht="15.75">
      <c r="E90" s="16"/>
    </row>
    <row r="91" ht="15.75">
      <c r="E91" s="16"/>
    </row>
  </sheetData>
  <sheetProtection/>
  <hyperlinks>
    <hyperlink ref="A2" r:id="rId1" display="Australian Credit Card and Debit Card Statistics 2017"/>
    <hyperlink ref="A1" r:id="rId2" display="ASIC MoneySmart 'Credit card debt clock"/>
    <hyperlink ref="B2" r:id="rId3" display="www.Finder.com.au "/>
  </hyperlinks>
  <printOptions/>
  <pageMargins left="0.7" right="0.7" top="0.75" bottom="0.75" header="0.3" footer="0.3"/>
  <pageSetup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B2:I10"/>
  <sheetViews>
    <sheetView zoomScalePageLayoutView="0" workbookViewId="0" topLeftCell="A7">
      <selection activeCell="G21" sqref="G21"/>
    </sheetView>
  </sheetViews>
  <sheetFormatPr defaultColWidth="9.140625" defaultRowHeight="15"/>
  <cols>
    <col min="2" max="2" width="45.421875" style="0" customWidth="1"/>
    <col min="3" max="3" width="13.8515625" style="0" customWidth="1"/>
    <col min="4" max="4" width="20.421875" style="0" customWidth="1"/>
    <col min="5" max="5" width="21.421875" style="0" customWidth="1"/>
  </cols>
  <sheetData>
    <row r="2" spans="2:9" ht="15.75">
      <c r="B2" s="35"/>
      <c r="C2" s="34"/>
      <c r="D2" s="149" t="s">
        <v>34</v>
      </c>
      <c r="E2" s="150" t="s">
        <v>35</v>
      </c>
      <c r="F2" s="116" t="s">
        <v>123</v>
      </c>
      <c r="G2" s="116" t="s">
        <v>124</v>
      </c>
      <c r="H2" s="117" t="s">
        <v>125</v>
      </c>
      <c r="I2" s="116" t="s">
        <v>126</v>
      </c>
    </row>
    <row r="3" spans="2:9" ht="15.75">
      <c r="B3" s="35" t="s">
        <v>36</v>
      </c>
      <c r="C3" s="34"/>
      <c r="D3" s="37">
        <v>0.45</v>
      </c>
      <c r="E3" s="37">
        <f>I3</f>
        <v>0.5526315789473685</v>
      </c>
      <c r="F3" s="118">
        <v>34</v>
      </c>
      <c r="G3" s="118">
        <v>42</v>
      </c>
      <c r="H3" s="117">
        <f>SUM(F3:G3)</f>
        <v>76</v>
      </c>
      <c r="I3" s="119">
        <f>G3/H3</f>
        <v>0.5526315789473685</v>
      </c>
    </row>
    <row r="4" spans="2:9" ht="15.75">
      <c r="B4" s="35" t="s">
        <v>37</v>
      </c>
      <c r="C4" s="34"/>
      <c r="D4" s="37">
        <v>0.55</v>
      </c>
      <c r="E4" s="37">
        <f>I4</f>
        <v>0.43209876543209874</v>
      </c>
      <c r="F4" s="118">
        <v>46</v>
      </c>
      <c r="G4" s="118">
        <v>35</v>
      </c>
      <c r="H4" s="117">
        <f>SUM(F4:G4)</f>
        <v>81</v>
      </c>
      <c r="I4" s="119">
        <f>G4/H4</f>
        <v>0.43209876543209874</v>
      </c>
    </row>
    <row r="5" spans="2:9" ht="15.75">
      <c r="B5" s="35" t="s">
        <v>38</v>
      </c>
      <c r="C5" s="34"/>
      <c r="D5" s="37">
        <v>0.66</v>
      </c>
      <c r="E5" s="37">
        <f>I5</f>
        <v>0.3333333333333333</v>
      </c>
      <c r="F5" s="118">
        <v>44</v>
      </c>
      <c r="G5" s="118">
        <v>22</v>
      </c>
      <c r="H5" s="117">
        <f>SUM(F5:G5)</f>
        <v>66</v>
      </c>
      <c r="I5" s="119">
        <f>G5/H5</f>
        <v>0.3333333333333333</v>
      </c>
    </row>
    <row r="6" spans="2:9" ht="15.75">
      <c r="B6" s="35" t="s">
        <v>39</v>
      </c>
      <c r="C6" s="34"/>
      <c r="D6" s="39">
        <v>0.8</v>
      </c>
      <c r="E6" s="39">
        <f>I6</f>
        <v>0.19827586206896552</v>
      </c>
      <c r="F6" s="118">
        <v>46.5</v>
      </c>
      <c r="G6" s="118">
        <v>11.5</v>
      </c>
      <c r="H6" s="117">
        <f>SUM(F6:G6)</f>
        <v>58</v>
      </c>
      <c r="I6" s="119">
        <f>G6/H6</f>
        <v>0.19827586206896552</v>
      </c>
    </row>
    <row r="7" spans="2:9" ht="15.75">
      <c r="B7" s="36"/>
      <c r="C7" s="36"/>
      <c r="D7" s="37">
        <f>SUM(D3:D6)</f>
        <v>2.46</v>
      </c>
      <c r="E7" s="37">
        <f>SUM(E3:E6)</f>
        <v>1.516339539781766</v>
      </c>
      <c r="F7" s="118"/>
      <c r="G7" s="118"/>
      <c r="H7" s="117"/>
      <c r="I7" s="74"/>
    </row>
    <row r="8" spans="2:9" ht="15.75">
      <c r="B8" s="36"/>
      <c r="C8" s="36" t="s">
        <v>40</v>
      </c>
      <c r="D8" s="40">
        <f>D7/(D7+E7)</f>
        <v>0.618659441777704</v>
      </c>
      <c r="E8" s="149" t="s">
        <v>34</v>
      </c>
      <c r="F8" s="118"/>
      <c r="G8" s="118"/>
      <c r="H8" s="117"/>
      <c r="I8" s="74"/>
    </row>
    <row r="9" spans="2:9" ht="15.75">
      <c r="B9" s="36"/>
      <c r="C9" s="38" t="s">
        <v>41</v>
      </c>
      <c r="D9" s="41">
        <f>E7/(D7+E7)</f>
        <v>0.38134055822229596</v>
      </c>
      <c r="E9" s="149" t="s">
        <v>35</v>
      </c>
      <c r="F9" s="118"/>
      <c r="G9" s="118"/>
      <c r="H9" s="117"/>
      <c r="I9" s="74"/>
    </row>
    <row r="10" spans="2:9" ht="15.75">
      <c r="B10" s="36"/>
      <c r="C10" s="36" t="s">
        <v>42</v>
      </c>
      <c r="D10" s="42">
        <f>SUM(D8:D9)</f>
        <v>1</v>
      </c>
      <c r="E10" s="36"/>
      <c r="F10" s="118"/>
      <c r="G10" s="118"/>
      <c r="H10" s="117"/>
      <c r="I10" s="74"/>
    </row>
  </sheetData>
  <sheetProtection/>
  <hyperlinks>
    <hyperlink ref="E2" r:id="rId1" display="Persistent_Revolvers.htm"/>
    <hyperlink ref="E8" r:id="rId2" display="Occasional_Revolvers.htm"/>
    <hyperlink ref="E9" r:id="rId3" display="Persistent_Revolvers.htm"/>
    <hyperlink ref="D2" r:id="rId4" display="Occasional_Revolvers.htm"/>
  </hyperlinks>
  <printOptions/>
  <pageMargins left="0.7" right="0.7" top="0.75" bottom="0.75" header="0.3" footer="0.3"/>
  <pageSetup orientation="portrait" paperSize="9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1">
      <selection activeCell="R30" sqref="R30"/>
    </sheetView>
  </sheetViews>
  <sheetFormatPr defaultColWidth="9.140625" defaultRowHeight="15"/>
  <cols>
    <col min="1" max="1" width="16.57421875" style="0" customWidth="1"/>
    <col min="17" max="17" width="11.28125" style="0" bestFit="1" customWidth="1"/>
    <col min="18" max="18" width="12.7109375" style="0" bestFit="1" customWidth="1"/>
  </cols>
  <sheetData>
    <row r="1" ht="15.75">
      <c r="A1" s="120" t="s">
        <v>144</v>
      </c>
    </row>
    <row r="2" s="74" customFormat="1" ht="15.75">
      <c r="A2" s="120"/>
    </row>
    <row r="3" spans="1:13" s="154" customFormat="1" ht="15">
      <c r="A3" s="163" t="s">
        <v>171</v>
      </c>
      <c r="M3" s="160" t="s">
        <v>169</v>
      </c>
    </row>
    <row r="4" spans="1:8" s="154" customFormat="1" ht="15">
      <c r="A4" s="153" t="s">
        <v>165</v>
      </c>
      <c r="H4" s="162">
        <v>2400</v>
      </c>
    </row>
    <row r="5" spans="1:8" s="154" customFormat="1" ht="15">
      <c r="A5" s="153" t="s">
        <v>166</v>
      </c>
      <c r="H5" s="162">
        <v>1367</v>
      </c>
    </row>
    <row r="6" s="153" customFormat="1" ht="14.25">
      <c r="A6" s="153" t="s">
        <v>145</v>
      </c>
    </row>
    <row r="7" spans="1:18" ht="15">
      <c r="A7" s="153" t="s">
        <v>147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</row>
    <row r="8" spans="1:18" s="74" customFormat="1" ht="15">
      <c r="A8" s="153" t="s">
        <v>148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</row>
    <row r="9" spans="1:18" ht="15">
      <c r="A9" s="153" t="s">
        <v>146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</row>
    <row r="10" spans="1:18" ht="15">
      <c r="A10" s="153" t="s">
        <v>149</v>
      </c>
      <c r="C10" s="153"/>
      <c r="D10" s="153"/>
      <c r="E10" s="153"/>
      <c r="F10" s="153"/>
      <c r="G10" s="153"/>
      <c r="H10" s="153"/>
      <c r="I10" s="153"/>
      <c r="J10" s="153"/>
      <c r="K10" s="157">
        <v>0.33</v>
      </c>
      <c r="L10" s="153"/>
      <c r="M10" s="153"/>
      <c r="N10" s="153"/>
      <c r="O10" s="153"/>
      <c r="P10" s="153"/>
      <c r="Q10" s="153"/>
      <c r="R10" s="153"/>
    </row>
    <row r="11" spans="1:18" ht="15">
      <c r="A11" s="153" t="s">
        <v>150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</row>
    <row r="12" spans="1:18" ht="15">
      <c r="A12" s="153" t="s">
        <v>151</v>
      </c>
      <c r="C12" s="153"/>
      <c r="D12" s="153"/>
      <c r="E12" s="153"/>
      <c r="F12" s="153"/>
      <c r="G12" s="153"/>
      <c r="H12" s="153"/>
      <c r="I12" s="153"/>
      <c r="J12" s="153"/>
      <c r="K12" s="158">
        <v>0.1258</v>
      </c>
      <c r="L12" s="153"/>
      <c r="M12" s="153"/>
      <c r="N12" s="153"/>
      <c r="O12" s="153"/>
      <c r="P12" s="153"/>
      <c r="Q12" s="153"/>
      <c r="R12" s="153"/>
    </row>
    <row r="13" spans="1:18" s="74" customFormat="1" ht="15">
      <c r="A13" s="153" t="s">
        <v>156</v>
      </c>
      <c r="C13" s="153"/>
      <c r="D13" s="153"/>
      <c r="E13" s="153"/>
      <c r="F13" s="153"/>
      <c r="G13" s="153"/>
      <c r="H13" s="153"/>
      <c r="I13" s="153"/>
      <c r="J13" s="153"/>
      <c r="K13" s="157">
        <v>0.8</v>
      </c>
      <c r="L13" s="153"/>
      <c r="M13" s="153"/>
      <c r="N13" s="153"/>
      <c r="O13" s="153"/>
      <c r="P13" s="153"/>
      <c r="Q13" s="153"/>
      <c r="R13" s="153"/>
    </row>
    <row r="14" spans="1:18" s="74" customFormat="1" ht="15">
      <c r="A14" s="153"/>
      <c r="C14" s="153"/>
      <c r="D14" s="153"/>
      <c r="E14" s="153"/>
      <c r="F14" s="153"/>
      <c r="G14" s="153"/>
      <c r="H14" s="153"/>
      <c r="I14" s="153"/>
      <c r="J14" s="153"/>
      <c r="K14" s="157"/>
      <c r="L14" s="153"/>
      <c r="M14" s="153"/>
      <c r="N14" s="153"/>
      <c r="O14" s="153"/>
      <c r="P14" s="153"/>
      <c r="Q14" s="153"/>
      <c r="R14" s="153"/>
    </row>
    <row r="15" spans="1:18" ht="15">
      <c r="A15" s="159">
        <v>18200000000</v>
      </c>
      <c r="B15" s="153" t="s">
        <v>157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</row>
    <row r="16" spans="1:19" ht="15">
      <c r="A16" s="155">
        <v>13161440</v>
      </c>
      <c r="B16" s="153" t="s">
        <v>152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48" t="s">
        <v>162</v>
      </c>
      <c r="O16" s="153"/>
      <c r="P16" s="153"/>
      <c r="Q16" s="153"/>
      <c r="R16" s="153"/>
      <c r="S16" s="160" t="s">
        <v>163</v>
      </c>
    </row>
    <row r="17" spans="1:18" ht="15">
      <c r="A17" s="156">
        <f>A16*K10</f>
        <v>4343275.2</v>
      </c>
      <c r="B17" s="153" t="s">
        <v>153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t="s">
        <v>159</v>
      </c>
      <c r="O17" s="153"/>
      <c r="P17" s="153"/>
      <c r="Q17" s="153"/>
      <c r="R17" s="153"/>
    </row>
    <row r="18" spans="1:18" ht="15">
      <c r="A18" s="156">
        <f>A17-A19</f>
        <v>2687566.0480000004</v>
      </c>
      <c r="B18" s="153" t="s">
        <v>154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t="s">
        <v>160</v>
      </c>
      <c r="O18" s="153"/>
      <c r="P18" s="153"/>
      <c r="Q18" s="153"/>
      <c r="R18" s="153"/>
    </row>
    <row r="19" spans="1:18" ht="15">
      <c r="A19" s="156">
        <f>A16*K12</f>
        <v>1655709.152</v>
      </c>
      <c r="B19" s="153" t="s">
        <v>155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t="s">
        <v>161</v>
      </c>
      <c r="O19" s="153"/>
      <c r="P19" s="153"/>
      <c r="Q19" s="153"/>
      <c r="R19" s="153"/>
    </row>
    <row r="20" spans="1:18" ht="15">
      <c r="A20" s="159">
        <f>A15*K13</f>
        <v>14560000000</v>
      </c>
      <c r="B20" s="153" t="s">
        <v>158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4" t="s">
        <v>164</v>
      </c>
      <c r="O20" s="153"/>
      <c r="P20" s="153"/>
      <c r="Q20" s="161">
        <v>13700000</v>
      </c>
      <c r="R20" s="153"/>
    </row>
    <row r="21" spans="1:18" ht="15">
      <c r="A21" s="159">
        <f>A20</f>
        <v>14560000000</v>
      </c>
      <c r="B21" s="153" t="s">
        <v>170</v>
      </c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</row>
    <row r="22" spans="1:18" ht="15">
      <c r="A22" s="159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 t="s">
        <v>168</v>
      </c>
      <c r="O22" s="153"/>
      <c r="P22" s="153"/>
      <c r="Q22" s="153"/>
      <c r="R22" s="155">
        <v>25900000</v>
      </c>
    </row>
    <row r="23" spans="1:20" ht="15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 t="s">
        <v>164</v>
      </c>
      <c r="O23" s="153"/>
      <c r="P23" s="153"/>
      <c r="Q23" s="153"/>
      <c r="R23" s="157">
        <v>0.62</v>
      </c>
      <c r="T23" t="s">
        <v>167</v>
      </c>
    </row>
    <row r="24" spans="1:18" ht="15">
      <c r="A24" s="159">
        <v>14560000000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 t="s">
        <v>164</v>
      </c>
      <c r="O24" s="153"/>
      <c r="P24" s="153"/>
      <c r="Q24" s="153"/>
      <c r="R24" s="156">
        <f>R22*R23</f>
        <v>16058000</v>
      </c>
    </row>
    <row r="25" spans="1:18" ht="15">
      <c r="A25" s="153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</row>
    <row r="26" spans="1:18" ht="15">
      <c r="A26" s="153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</row>
    <row r="27" spans="1:18" ht="15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>
        <v>6000</v>
      </c>
    </row>
    <row r="28" spans="1:18" ht="15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7">
        <v>0.21</v>
      </c>
    </row>
    <row r="29" spans="1:18" ht="15">
      <c r="A29" s="153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>
        <f>+R27*R28</f>
        <v>1260</v>
      </c>
    </row>
    <row r="30" spans="1:18" ht="15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</row>
    <row r="31" spans="1:18" ht="15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</row>
    <row r="32" spans="1:18" ht="15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</row>
    <row r="33" spans="1:18" ht="15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</row>
    <row r="34" spans="1:18" ht="15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</row>
    <row r="35" spans="1:18" ht="15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</row>
    <row r="36" spans="1:18" ht="15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</row>
    <row r="37" spans="1:18" ht="15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</row>
    <row r="38" spans="1:18" ht="15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</row>
    <row r="39" spans="1:18" ht="15">
      <c r="A39" s="153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</row>
  </sheetData>
  <sheetProtection/>
  <hyperlinks>
    <hyperlink ref="A1" r:id="rId1" display="&quot;However, the average balance across all 16 million accounts is around $3 200. On the assumption that around 30 to 40 per cent of all accounts accrue interest, the average balance outstanding on those accounts would be around $5 000 to $7 000&quot;"/>
    <hyperlink ref="N16" r:id="rId2" display="Australian credit card and debit card statistics"/>
    <hyperlink ref="A3" r:id="rId3" display="As of June 2022, there were 13,161,440 credit cards in Australia, netting a national debt accruing interest of $18.2 billion."/>
  </hyperlinks>
  <printOptions/>
  <pageMargins left="0.7" right="0.7" top="0.75" bottom="0.75" header="0.3" footer="0.3"/>
  <pageSetup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37.28125" style="0" customWidth="1"/>
    <col min="2" max="2" width="18.421875" style="0" customWidth="1"/>
    <col min="3" max="3" width="15.28125" style="0" customWidth="1"/>
    <col min="4" max="4" width="16.140625" style="0" customWidth="1"/>
  </cols>
  <sheetData>
    <row r="1" ht="15.75">
      <c r="A1" s="168" t="s">
        <v>190</v>
      </c>
    </row>
    <row r="2" ht="17.25">
      <c r="A2" s="169" t="s">
        <v>191</v>
      </c>
    </row>
    <row r="3" s="74" customFormat="1" ht="17.25">
      <c r="A3" s="169" t="s">
        <v>192</v>
      </c>
    </row>
    <row r="4" ht="48.75" customHeight="1" thickBot="1">
      <c r="A4" s="170" t="s">
        <v>172</v>
      </c>
    </row>
    <row r="5" spans="1:4" ht="55.5" customHeight="1" thickBot="1">
      <c r="A5" s="164"/>
      <c r="B5" s="164" t="s">
        <v>173</v>
      </c>
      <c r="C5" s="164" t="s">
        <v>174</v>
      </c>
      <c r="D5" s="164" t="s">
        <v>175</v>
      </c>
    </row>
    <row r="6" spans="1:4" ht="51" customHeight="1" thickBot="1">
      <c r="A6" s="188" t="s">
        <v>176</v>
      </c>
      <c r="B6" s="193" t="s">
        <v>177</v>
      </c>
      <c r="C6" s="166">
        <v>-14276</v>
      </c>
      <c r="D6" s="166">
        <v>-353504</v>
      </c>
    </row>
    <row r="7" spans="1:4" ht="18" thickBot="1">
      <c r="A7" s="192"/>
      <c r="B7" s="194"/>
      <c r="C7" s="167">
        <v>-0.0012</v>
      </c>
      <c r="D7" s="167">
        <v>-0.0277</v>
      </c>
    </row>
    <row r="8" spans="1:4" ht="51" customHeight="1" thickBot="1">
      <c r="A8" s="188" t="s">
        <v>178</v>
      </c>
      <c r="B8" s="193" t="s">
        <v>179</v>
      </c>
      <c r="C8" s="165" t="s">
        <v>180</v>
      </c>
      <c r="D8" s="165" t="s">
        <v>181</v>
      </c>
    </row>
    <row r="9" spans="1:4" ht="18" thickBot="1">
      <c r="A9" s="192"/>
      <c r="B9" s="194"/>
      <c r="C9" s="167">
        <v>-0.1497</v>
      </c>
      <c r="D9" s="167">
        <v>0.0431</v>
      </c>
    </row>
    <row r="10" spans="1:4" ht="51" customHeight="1" thickBot="1">
      <c r="A10" s="188" t="s">
        <v>182</v>
      </c>
      <c r="B10" s="193" t="s">
        <v>183</v>
      </c>
      <c r="C10" s="165" t="s">
        <v>184</v>
      </c>
      <c r="D10" s="165" t="s">
        <v>185</v>
      </c>
    </row>
    <row r="11" spans="1:4" ht="18" thickBot="1">
      <c r="A11" s="192"/>
      <c r="B11" s="194"/>
      <c r="C11" s="167">
        <v>-0.169</v>
      </c>
      <c r="D11" s="167">
        <v>0.0926</v>
      </c>
    </row>
    <row r="12" spans="1:4" ht="86.25" customHeight="1" thickBot="1">
      <c r="A12" s="188" t="s">
        <v>186</v>
      </c>
      <c r="B12" s="190" t="s">
        <v>187</v>
      </c>
      <c r="C12" s="165" t="s">
        <v>188</v>
      </c>
      <c r="D12" s="165" t="s">
        <v>189</v>
      </c>
    </row>
    <row r="13" spans="1:4" ht="17.25">
      <c r="A13" s="189"/>
      <c r="B13" s="191"/>
      <c r="C13" s="167">
        <v>0.0086</v>
      </c>
      <c r="D13" s="167">
        <v>-0.1197</v>
      </c>
    </row>
    <row r="16" ht="15">
      <c r="B16" s="171">
        <v>17390000000</v>
      </c>
    </row>
    <row r="17" ht="15">
      <c r="B17" s="19">
        <v>0.1738</v>
      </c>
    </row>
    <row r="18" ht="15">
      <c r="B18">
        <v>365</v>
      </c>
    </row>
    <row r="19" ht="15">
      <c r="B19">
        <v>31</v>
      </c>
    </row>
    <row r="20" ht="15">
      <c r="B20" s="172">
        <f>B16*B17/B18*B19</f>
        <v>256695457.53424656</v>
      </c>
    </row>
  </sheetData>
  <sheetProtection/>
  <mergeCells count="8">
    <mergeCell ref="A12:A13"/>
    <mergeCell ref="B12:B13"/>
    <mergeCell ref="A6:A7"/>
    <mergeCell ref="B6:B7"/>
    <mergeCell ref="A8:A9"/>
    <mergeCell ref="B8:B9"/>
    <mergeCell ref="A10:A11"/>
    <mergeCell ref="B10:B11"/>
  </mergeCells>
  <hyperlinks>
    <hyperlink ref="A1" r:id="rId1" display="https://www.ratecity.com.au/credit-cards/news/worrying-trend-australia-s-credit-card-debt-rises-3rd-month-row "/>
  </hyperlinks>
  <printOptions/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scribepj</dc:creator>
  <cp:keywords/>
  <dc:description/>
  <cp:lastModifiedBy>scribepj</cp:lastModifiedBy>
  <dcterms:created xsi:type="dcterms:W3CDTF">2016-12-03T00:37:12Z</dcterms:created>
  <dcterms:modified xsi:type="dcterms:W3CDTF">2022-11-16T01:09:16Z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